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3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alcul_de_coin" sheetId="1" state="visible" r:id="rId2"/>
    <sheet name="Chaîne dimensionnement" sheetId="2" state="visible" r:id="rId3"/>
    <sheet name="Tests_1_Théoriques" sheetId="3" state="visible" r:id="rId4"/>
    <sheet name="Test_1_Stationnaire_(kg_W)" sheetId="4" state="visible" r:id="rId5"/>
    <sheet name="Test_2_Démarrage" sheetId="5" state="visible" r:id="rId6"/>
    <sheet name="Test_3_Puis_Max" sheetId="6" state="visible" r:id="rId7"/>
    <sheet name="Test_4_Maniabilité" sheetId="7" state="visible" r:id="rId8"/>
    <sheet name="Test_5_Répartition" sheetId="8" state="visible" r:id="rId9"/>
    <sheet name="Données divers" sheetId="9" state="visible" r:id="rId10"/>
  </sheets>
  <definedNames>
    <definedName function="false" hidden="false" name="Adem" vbProcedure="false">'Chaîne dimensionnement'!$G$12</definedName>
    <definedName function="false" hidden="false" name="Cdem" vbProcedure="false">'Chaîne dimensionnement'!$G$24</definedName>
    <definedName function="false" hidden="false" name="Cmax" vbProcedure="false">'Chaîne dimensionnement'!$G$23</definedName>
    <definedName function="false" hidden="false" name="Cx" vbProcedure="false">'Chaîne dimensionnement'!$G$17</definedName>
    <definedName function="false" hidden="false" name="d" vbProcedure="false">'Chaîne dimensionnement'!$G$3</definedName>
    <definedName function="false" hidden="false" name="f" vbProcedure="false">'Chaîne dimensionnement'!$G$16</definedName>
    <definedName function="false" hidden="false" name="F0" vbProcedure="false">'Chaîne dimensionnement'!$G$20</definedName>
    <definedName function="false" hidden="false" name="Fmoy" vbProcedure="false">'Chaîne dimensionnement'!$G$19</definedName>
    <definedName function="false" hidden="false" name="Mc" vbProcedure="false">'Chaîne dimensionnement'!$G$15</definedName>
    <definedName function="false" hidden="false" name="Mh" vbProcedure="false">'Chaîne dimensionnement'!$C$5</definedName>
    <definedName function="false" hidden="false" name="p" vbProcedure="false">'Chaîne dimensionnement'!$G$7</definedName>
    <definedName function="false" hidden="false" name="Phmax" vbProcedure="false">'Chaîne dimensionnement'!$C$4</definedName>
    <definedName function="false" hidden="false" name="Phmoy" vbProcedure="false">'Chaîne dimensionnement'!$C$6</definedName>
    <definedName function="false" hidden="false" name="Pmax" vbProcedure="false">'Chaîne dimensionnement'!$G$21</definedName>
    <definedName function="false" hidden="false" name="pmaxi" vbProcedure="false">'Chaîne dimensionnement'!$G$8</definedName>
    <definedName function="false" hidden="false" name="Pmoy" vbProcedure="false">'Chaîne dimensionnement'!$G$22</definedName>
    <definedName function="false" hidden="false" name="rh" vbProcedure="false">'Chaîne dimensionnement'!$C$10</definedName>
    <definedName function="false" hidden="false" name="rm" vbProcedure="false">'Chaîne dimensionnement'!$K$10</definedName>
    <definedName function="false" hidden="false" name="Rmax" vbProcedure="false">'Chaîne dimensionnement'!$G$25</definedName>
    <definedName function="false" hidden="false" name="Rmoy" vbProcedure="false">'Chaîne dimensionnement'!$G$26</definedName>
    <definedName function="false" hidden="false" name="rpp" vbProcedure="false">'Chaîne dimensionnement'!$C$3</definedName>
    <definedName function="false" hidden="false" name="rroue" vbProcedure="false">'Chaîne dimensionnement'!$G$18</definedName>
    <definedName function="false" hidden="false" name="t" vbProcedure="false">'Chaîne dimensionnement'!$G$11</definedName>
    <definedName function="false" hidden="false" name="tdem" vbProcedure="false">'Chaîne dimensionnement'!$G$5</definedName>
    <definedName function="false" hidden="false" name="v" vbProcedure="false">'Chaîne dimensionnement'!$G$9</definedName>
    <definedName function="false" hidden="false" name="vmax" vbProcedure="false">'Chaîne dimensionnement'!$G$10</definedName>
    <definedName function="false" hidden="false" name="Vmin" vbProcedure="false">'Chaîne dimensionnement'!$G$6</definedName>
    <definedName function="false" hidden="false" name="Vmoy" vbProcedure="false">'Chaîne dimensionnement'!$G$4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<sst xmlns="http://schemas.openxmlformats.org/spreadsheetml/2006/main" count="318" uniqueCount="266">
  <si>
    <t xml:space="preserve">Outils</t>
  </si>
  <si>
    <t xml:space="preserve">actuel</t>
  </si>
  <si>
    <t xml:space="preserve">quantité</t>
  </si>
  <si>
    <t xml:space="preserve">masse</t>
  </si>
  <si>
    <t xml:space="preserve">L</t>
  </si>
  <si>
    <t xml:space="preserve">l</t>
  </si>
  <si>
    <t xml:space="preserve">H</t>
  </si>
  <si>
    <t xml:space="preserve">V</t>
  </si>
  <si>
    <t xml:space="preserve">Mtot max</t>
  </si>
  <si>
    <t xml:space="preserve">Mtot min</t>
  </si>
  <si>
    <t xml:space="preserve">Vtot max</t>
  </si>
  <si>
    <t xml:space="preserve">Vtot min</t>
  </si>
  <si>
    <t xml:space="preserve">pistolet agrafeur</t>
  </si>
  <si>
    <t xml:space="preserve">décapeur thermique</t>
  </si>
  <si>
    <t xml:space="preserve">visseuse</t>
  </si>
  <si>
    <t xml:space="preserve">V min (dm³)</t>
  </si>
  <si>
    <t xml:space="preserve">projecteur LED</t>
  </si>
  <si>
    <t xml:space="preserve">V (dm³)</t>
  </si>
  <si>
    <t xml:space="preserve">scie sauteuse</t>
  </si>
  <si>
    <t xml:space="preserve">M (kg)</t>
  </si>
  <si>
    <t xml:space="preserve">affleureuse à bois</t>
  </si>
  <si>
    <t xml:space="preserve">M min (kg)</t>
  </si>
  <si>
    <t xml:space="preserve">scie sabre</t>
  </si>
  <si>
    <t xml:space="preserve">Nb Outils min</t>
  </si>
  <si>
    <t xml:space="preserve">scie circulaire</t>
  </si>
  <si>
    <t xml:space="preserve">Nb Outils max</t>
  </si>
  <si>
    <t xml:space="preserve">ponceuse</t>
  </si>
  <si>
    <t xml:space="preserve">chargeur 6 batteries</t>
  </si>
  <si>
    <t xml:space="preserve">meuleuse</t>
  </si>
  <si>
    <t xml:space="preserve">perceuse</t>
  </si>
  <si>
    <t xml:space="preserve">compresseur à cuve</t>
  </si>
  <si>
    <t xml:space="preserve">batterie</t>
  </si>
  <si>
    <t xml:space="preserve">Pièces du vélo</t>
  </si>
  <si>
    <t xml:space="preserve">Masse (en kg)</t>
  </si>
  <si>
    <t xml:space="preserve">Odg </t>
  </si>
  <si>
    <t xml:space="preserve">Charge vélo</t>
  </si>
  <si>
    <t xml:space="preserve">Marque</t>
  </si>
  <si>
    <t xml:space="preserve">Puissance élec (W)</t>
  </si>
  <si>
    <t xml:space="preserve">Vitesse (km/h)</t>
  </si>
  <si>
    <t xml:space="preserve">ChargeUtile (kg)</t>
  </si>
  <si>
    <t xml:space="preserve">Charge à vide (kg)</t>
  </si>
  <si>
    <t xml:space="preserve">Couple  (Nm)</t>
  </si>
  <si>
    <t xml:space="preserve">Batterie (Wh)</t>
  </si>
  <si>
    <t xml:space="preserve">Tension (V)</t>
  </si>
  <si>
    <t xml:space="preserve">Autonomie (km) </t>
  </si>
  <si>
    <t xml:space="preserve">(Ah)</t>
  </si>
  <si>
    <t xml:space="preserve">Moteur (W)</t>
  </si>
  <si>
    <t xml:space="preserve">Pente admiss</t>
  </si>
  <si>
    <t xml:space="preserve">Triporteur seul</t>
  </si>
  <si>
    <t xml:space="preserve">Yokler (Best one)</t>
  </si>
  <si>
    <t xml:space="preserve">Li-Ion : 720</t>
  </si>
  <si>
    <t xml:space="preserve">Remorque seule</t>
  </si>
  <si>
    <t xml:space="preserve">K-Ryole (Pick-up)</t>
  </si>
  <si>
    <t xml:space="preserve">4 batt au Plomb</t>
  </si>
  <si>
    <t xml:space="preserve">Batteries</t>
  </si>
  <si>
    <t xml:space="preserve">K-Ryole (Utilitaire)</t>
  </si>
  <si>
    <t xml:space="preserve">Charge Utile</t>
  </si>
  <si>
    <t xml:space="preserve">VUF</t>
  </si>
  <si>
    <t xml:space="preserve">150 (Arr) + 15 (Av)</t>
  </si>
  <si>
    <t xml:space="preserve">40-60</t>
  </si>
  <si>
    <t xml:space="preserve">10/15 %</t>
  </si>
  <si>
    <t xml:space="preserve">Matériaux, palettes (remorque)</t>
  </si>
  <si>
    <t xml:space="preserve">Chaillot</t>
  </si>
  <si>
    <t xml:space="preserve">2*250</t>
  </si>
  <si>
    <t xml:space="preserve">Outils </t>
  </si>
  <si>
    <t xml:space="preserve">Établis</t>
  </si>
  <si>
    <t xml:space="preserve">Poids Humain</t>
  </si>
  <si>
    <t xml:space="preserve">Masse totale</t>
  </si>
  <si>
    <t xml:space="preserve">humain</t>
  </si>
  <si>
    <t xml:space="preserve">Environnement/utilisation</t>
  </si>
  <si>
    <t xml:space="preserve">chargeur</t>
  </si>
  <si>
    <t xml:space="preserve">rapp puissance/poids</t>
  </si>
  <si>
    <t xml:space="preserve">rpp</t>
  </si>
  <si>
    <t xml:space="preserve">distance (km)</t>
  </si>
  <si>
    <t xml:space="preserve">d</t>
  </si>
  <si>
    <t xml:space="preserve">voltage</t>
  </si>
  <si>
    <t xml:space="preserve">Vc</t>
  </si>
  <si>
    <t xml:space="preserve">puissance max instantanée (W)</t>
  </si>
  <si>
    <t xml:space="preserve">Phmax</t>
  </si>
  <si>
    <t xml:space="preserve">vitesse moyenne (km/h)</t>
  </si>
  <si>
    <t xml:space="preserve">Vmoy</t>
  </si>
  <si>
    <t xml:space="preserve">Mh</t>
  </si>
  <si>
    <t xml:space="preserve">temps atteinte Vmin pire cas (s)</t>
  </si>
  <si>
    <t xml:space="preserve">tdem</t>
  </si>
  <si>
    <t xml:space="preserve">puissance moyenne (W)</t>
  </si>
  <si>
    <t xml:space="preserve">Phmoy</t>
  </si>
  <si>
    <t xml:space="preserve">vitesse minimale (km/h)</t>
  </si>
  <si>
    <t xml:space="preserve">Vmin</t>
  </si>
  <si>
    <t xml:space="preserve">pente moyenne (%)</t>
  </si>
  <si>
    <t xml:space="preserve">p</t>
  </si>
  <si>
    <t xml:space="preserve">pente max (%)</t>
  </si>
  <si>
    <t xml:space="preserve">pmaxi</t>
  </si>
  <si>
    <t xml:space="preserve">vent moyen (km/h)</t>
  </si>
  <si>
    <t xml:space="preserve">v</t>
  </si>
  <si>
    <t xml:space="preserve">Transmission moteur/roue</t>
  </si>
  <si>
    <t xml:space="preserve">Moteur</t>
  </si>
  <si>
    <t xml:space="preserve">Batterie</t>
  </si>
  <si>
    <t xml:space="preserve">vent max (km/h)</t>
  </si>
  <si>
    <t xml:space="preserve">vmax</t>
  </si>
  <si>
    <t xml:space="preserve">rendement</t>
  </si>
  <si>
    <t xml:space="preserve">rm</t>
  </si>
  <si>
    <t xml:space="preserve">Vm</t>
  </si>
  <si>
    <t xml:space="preserve">Vb</t>
  </si>
  <si>
    <t xml:space="preserve">autonomie (h)</t>
  </si>
  <si>
    <t xml:space="preserve">t</t>
  </si>
  <si>
    <t xml:space="preserve">ampérage</t>
  </si>
  <si>
    <t xml:space="preserve">I</t>
  </si>
  <si>
    <t xml:space="preserve">décharge continue (A)</t>
  </si>
  <si>
    <t xml:space="preserve">Ib</t>
  </si>
  <si>
    <t xml:space="preserve">acceleration démarrage</t>
  </si>
  <si>
    <t xml:space="preserve">Adem</t>
  </si>
  <si>
    <t xml:space="preserve">pic courant</t>
  </si>
  <si>
    <t xml:space="preserve">Imax</t>
  </si>
  <si>
    <t xml:space="preserve">autonomie (Ah)</t>
  </si>
  <si>
    <t xml:space="preserve">puissance max (Wh)</t>
  </si>
  <si>
    <t xml:space="preserve">Pmmax</t>
  </si>
  <si>
    <t xml:space="preserve">S = taille série</t>
  </si>
  <si>
    <t xml:space="preserve">S</t>
  </si>
  <si>
    <t xml:space="preserve">Chassis</t>
  </si>
  <si>
    <t xml:space="preserve">puissance moyenne (Wh)</t>
  </si>
  <si>
    <t xml:space="preserve">Pmmoy</t>
  </si>
  <si>
    <t xml:space="preserve">P = nb de séries</t>
  </si>
  <si>
    <t xml:space="preserve">P</t>
  </si>
  <si>
    <t xml:space="preserve">Mc</t>
  </si>
  <si>
    <t xml:space="preserve">volume (cm³) (cellules uniquement)</t>
  </si>
  <si>
    <t xml:space="preserve">coef. de frottement</t>
  </si>
  <si>
    <t xml:space="preserve">f</t>
  </si>
  <si>
    <t xml:space="preserve"> = humain</t>
  </si>
  <si>
    <t xml:space="preserve">coef. de trainée</t>
  </si>
  <si>
    <t xml:space="preserve">Cx</t>
  </si>
  <si>
    <t xml:space="preserve">Piles</t>
  </si>
  <si>
    <t xml:space="preserve">C</t>
  </si>
  <si>
    <t xml:space="preserve"> = chassis</t>
  </si>
  <si>
    <t xml:space="preserve">rayon roues (m)</t>
  </si>
  <si>
    <t xml:space="preserve">rroue</t>
  </si>
  <si>
    <t xml:space="preserve">nombre</t>
  </si>
  <si>
    <t xml:space="preserve">M</t>
  </si>
  <si>
    <t xml:space="preserve"> = moteur</t>
  </si>
  <si>
    <t xml:space="preserve">force moyenne (N)</t>
  </si>
  <si>
    <t xml:space="preserve">Fmoy</t>
  </si>
  <si>
    <t xml:space="preserve">tension nominale</t>
  </si>
  <si>
    <t xml:space="preserve">Vp</t>
  </si>
  <si>
    <t xml:space="preserve">B</t>
  </si>
  <si>
    <t xml:space="preserve"> = batterie</t>
  </si>
  <si>
    <t xml:space="preserve">force max vitesse nulle (N)</t>
  </si>
  <si>
    <t xml:space="preserve">F0</t>
  </si>
  <si>
    <t xml:space="preserve">Ip</t>
  </si>
  <si>
    <t xml:space="preserve"> = pile</t>
  </si>
  <si>
    <t xml:space="preserve">puissance max instantanée (Wh)</t>
  </si>
  <si>
    <t xml:space="preserve">Pmax</t>
  </si>
  <si>
    <t xml:space="preserve">intensité max</t>
  </si>
  <si>
    <t xml:space="preserve">Ipmax</t>
  </si>
  <si>
    <t xml:space="preserve">puissance moyenne instantanée (Wh)</t>
  </si>
  <si>
    <t xml:space="preserve">Pmoy</t>
  </si>
  <si>
    <t xml:space="preserve"> </t>
  </si>
  <si>
    <t xml:space="preserve">couple max régime stationnaire (Nm)</t>
  </si>
  <si>
    <t xml:space="preserve">Cmax</t>
  </si>
  <si>
    <t xml:space="preserve">volume (cm³)</t>
  </si>
  <si>
    <t xml:space="preserve">couple demarrage (Nm)</t>
  </si>
  <si>
    <t xml:space="preserve">Cdem</t>
  </si>
  <si>
    <t xml:space="preserve">vitesse moyenne roue (rad/s)</t>
  </si>
  <si>
    <t xml:space="preserve">Rmax</t>
  </si>
  <si>
    <t xml:space="preserve">BMS</t>
  </si>
  <si>
    <t xml:space="preserve">vitesse moyenne roue (tour/min)</t>
  </si>
  <si>
    <t xml:space="preserve">Rmoy</t>
  </si>
  <si>
    <t xml:space="preserve">protection surcharge</t>
  </si>
  <si>
    <t xml:space="preserve">protection décharge</t>
  </si>
  <si>
    <t xml:space="preserve">protection courant</t>
  </si>
  <si>
    <t xml:space="preserve">courant maximum décharge</t>
  </si>
  <si>
    <t xml:space="preserve">ruban/fil</t>
  </si>
  <si>
    <t xml:space="preserve">nickel pur</t>
  </si>
  <si>
    <t xml:space="preserve">acier</t>
  </si>
  <si>
    <t xml:space="preserve">fil de cuivre</t>
  </si>
  <si>
    <t xml:space="preserve">Tests 1 théoriques stationnaire</t>
  </si>
  <si>
    <t xml:space="preserve">Équation : P = (f+p)*W*(V/36)+(250/11664)*Cx*V*(V-Vr)²</t>
  </si>
  <si>
    <t xml:space="preserve">Paramètres</t>
  </si>
  <si>
    <t xml:space="preserve">Poids du vélo (M)</t>
  </si>
  <si>
    <t xml:space="preserve">Variable (x kg)</t>
  </si>
  <si>
    <t xml:space="preserve">Masse Corporelle (Mc)</t>
  </si>
  <si>
    <t xml:space="preserve">Fixe (75kg)</t>
  </si>
  <si>
    <t xml:space="preserve">V (km/h)</t>
  </si>
  <si>
    <t xml:space="preserve">P (V=5km/h)</t>
  </si>
  <si>
    <t xml:space="preserve">P (V=15km/h)</t>
  </si>
  <si>
    <t xml:space="preserve">P (V=25km/h)</t>
  </si>
  <si>
    <t xml:space="preserve">Pconfort</t>
  </si>
  <si>
    <t xml:space="preserve">Masse tot (W)</t>
  </si>
  <si>
    <t xml:space="preserve">Distance parcourue</t>
  </si>
  <si>
    <t xml:space="preserve">Fixe (1km)</t>
  </si>
  <si>
    <t xml:space="preserve">Vitesse moyenne (V)</t>
  </si>
  <si>
    <t xml:space="preserve">Variable (x km/h)</t>
  </si>
  <si>
    <t xml:space="preserve">Dénivelé positif</t>
  </si>
  <si>
    <t xml:space="preserve">Fixe (0m)</t>
  </si>
  <si>
    <t xml:space="preserve">Coeff de frottement (f) </t>
  </si>
  <si>
    <t xml:space="preserve">Fixe (1)</t>
  </si>
  <si>
    <t xml:space="preserve">Coefficient (Cx)</t>
  </si>
  <si>
    <t xml:space="preserve">Fixe </t>
  </si>
  <si>
    <t xml:space="preserve">Vent (Vr)</t>
  </si>
  <si>
    <t xml:space="preserve">Fixe (0km/h)</t>
  </si>
  <si>
    <t xml:space="preserve">Pente (p)</t>
  </si>
  <si>
    <t xml:space="preserve">Fixe (%)</t>
  </si>
  <si>
    <t xml:space="preserve">Rapp Puiss/Poids (Rpp)</t>
  </si>
  <si>
    <t xml:space="preserve">Fixe (W/kg)</t>
  </si>
  <si>
    <t xml:space="preserve">Résultats</t>
  </si>
  <si>
    <t xml:space="preserve">Puissance (P)</t>
  </si>
  <si>
    <t xml:space="preserve">(W)</t>
  </si>
  <si>
    <t xml:space="preserve">Travail mécanique</t>
  </si>
  <si>
    <t xml:space="preserve">(kJoule)</t>
  </si>
  <si>
    <t xml:space="preserve">(Wh)</t>
  </si>
  <si>
    <t xml:space="preserve">Dépense énergétique</t>
  </si>
  <si>
    <t xml:space="preserve">(barre céréale)</t>
  </si>
  <si>
    <t xml:space="preserve">Site internet </t>
  </si>
  <si>
    <t xml:space="preserve">http://www.velomath.fr/calcul_puissance.php</t>
  </si>
  <si>
    <t xml:space="preserve">Sur une heure</t>
  </si>
  <si>
    <t xml:space="preserve">5,7 - 6,4 W/kg </t>
  </si>
  <si>
    <t xml:space="preserve">professionnel de très haut niveau</t>
  </si>
  <si>
    <t xml:space="preserve">4,7 - 5,3 W/kg </t>
  </si>
  <si>
    <t xml:space="preserve">amateur de très bon niveau</t>
  </si>
  <si>
    <t xml:space="preserve">3,5 - 4,1 W/kg </t>
  </si>
  <si>
    <t xml:space="preserve">amateur moyen</t>
  </si>
  <si>
    <t xml:space="preserve">2,4 - 3,1 W/kg </t>
  </si>
  <si>
    <t xml:space="preserve">cycliste occasionnel</t>
  </si>
  <si>
    <t xml:space="preserve">https://www.velochannel.com/cest-quoi-la-puissance-en-cyclisme-32808</t>
  </si>
  <si>
    <t xml:space="preserve">1 : Déteriner et comprendre le calcul pour en arriver à l'équation finale  </t>
  </si>
  <si>
    <t xml:space="preserve">2 : Réussir à détailler le coeff de frottement f et le Cx</t>
  </si>
  <si>
    <t xml:space="preserve">Tests 1 Stationnaire</t>
  </si>
  <si>
    <t xml:space="preserve">Vitesse Fixée (km/h)</t>
  </si>
  <si>
    <t xml:space="preserve">Masse (kg)</t>
  </si>
  <si>
    <t xml:space="preserve">Puissance (W)</t>
  </si>
  <si>
    <t xml:space="preserve">?</t>
  </si>
  <si>
    <t xml:space="preserve">Test 2 Démarrage</t>
  </si>
  <si>
    <t xml:space="preserve">Test 4 Maniabilité</t>
  </si>
  <si>
    <t xml:space="preserve">Maniablité Suffisante</t>
  </si>
  <si>
    <t xml:space="preserve">Critères</t>
  </si>
  <si>
    <t xml:space="preserve">OUI</t>
  </si>
  <si>
    <t xml:space="preserve">NON ? </t>
  </si>
  <si>
    <t xml:space="preserve">Test 5 Répartition </t>
  </si>
  <si>
    <t xml:space="preserve">Lieux de Charges</t>
  </si>
  <si>
    <t xml:space="preserve">Masse des charges</t>
  </si>
  <si>
    <t xml:space="preserve">Puissance</t>
  </si>
  <si>
    <t xml:space="preserve">Charge remorque (1)</t>
  </si>
  <si>
    <t xml:space="preserve">Charge caisse avant (2) </t>
  </si>
  <si>
    <t xml:space="preserve">Cas extrêmes (1)+(2)</t>
  </si>
  <si>
    <t xml:space="preserve">ampérage moteur inférieur à décharge continue du pack</t>
  </si>
  <si>
    <t xml:space="preserve">I5 &lt; C7*F8</t>
  </si>
  <si>
    <t xml:space="preserve">BMS avec balance</t>
  </si>
  <si>
    <t xml:space="preserve">même tension pour chaque série</t>
  </si>
  <si>
    <t xml:space="preserve">PILES</t>
  </si>
  <si>
    <t xml:space="preserve">modèle</t>
  </si>
  <si>
    <t xml:space="preserve">décharge continue</t>
  </si>
  <si>
    <t xml:space="preserve">dimension</t>
  </si>
  <si>
    <t xml:space="preserve">Matériau</t>
  </si>
  <si>
    <t xml:space="preserve">dimensions</t>
  </si>
  <si>
    <t xml:space="preserve">idéal</t>
  </si>
  <si>
    <t xml:space="preserve">acceptable</t>
  </si>
  <si>
    <t xml:space="preserve">limite</t>
  </si>
  <si>
    <t xml:space="preserve">0.1x5</t>
  </si>
  <si>
    <t xml:space="preserve">0.1x7</t>
  </si>
  <si>
    <t xml:space="preserve">0.15x7</t>
  </si>
  <si>
    <t xml:space="preserve">0.2x7</t>
  </si>
  <si>
    <t xml:space="preserve">0.3x7</t>
  </si>
  <si>
    <t xml:space="preserve">0.5 AWG20</t>
  </si>
  <si>
    <t xml:space="preserve">0.65 AWG19</t>
  </si>
  <si>
    <t xml:space="preserve">0.7 AWG18.7</t>
  </si>
  <si>
    <t xml:space="preserve">0.82 AWG18</t>
  </si>
  <si>
    <t xml:space="preserve">1 AWG17</t>
  </si>
  <si>
    <t xml:space="preserve">source : endless-sphere.com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</si>
</sst>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hh:mm"/>
  </numFmts>
  <fonts count="8">
    <font>
      <sz val="10"/>
      <color rgb="FF000000"/>
      <name val="DejaVu Sans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0000"/>
      <name val="DejaVu Sans"/>
      <family val="0"/>
    </font>
    <font>
      <sz val="12"/>
      <color rgb="FF595959"/>
      <name val="Calibri"/>
      <family val="2"/>
    </font>
    <font>
      <sz val="9"/>
      <color rgb="FF595959"/>
      <name val="Calibri"/>
      <family val="2"/>
    </font>
    <font>
      <sz val="10"/>
      <color rgb="FF59595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EE6EF"/>
        <bgColor rgb="FFDDE8CB"/>
      </patternFill>
    </fill>
    <fill>
      <patternFill patternType="solid">
        <fgColor rgb="FFCCCCCC"/>
        <bgColor rgb="FFBFBFBF"/>
      </patternFill>
    </fill>
    <fill>
      <patternFill patternType="solid">
        <fgColor rgb="FFDDE8CB"/>
        <bgColor rgb="FFDEE6EF"/>
      </patternFill>
    </fill>
    <fill>
      <patternFill patternType="solid">
        <fgColor rgb="FFFFD7D7"/>
        <bgColor rgb="FFFFDBB6"/>
      </patternFill>
    </fill>
    <fill>
      <patternFill patternType="solid">
        <fgColor rgb="FFFFDBB6"/>
        <bgColor rgb="FFFFD7D7"/>
      </patternFill>
    </fill>
    <fill>
      <patternFill patternType="solid">
        <fgColor rgb="FF00B050"/>
        <bgColor rgb="FF008080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99330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4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5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6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9">
    <dxf>
      <fill>
        <patternFill patternType="solid">
          <fgColor rgb="FF2E3436"/>
          <bgColor rgb="FFFFFFFF"/>
        </patternFill>
      </fill>
    </dxf>
    <dxf>
      <fill>
        <patternFill patternType="solid">
          <fgColor rgb="FFDEE6EF"/>
        </patternFill>
      </fill>
    </dxf>
    <dxf>
      <fill>
        <patternFill patternType="solid">
          <fgColor rgb="FFFFDBB6"/>
        </patternFill>
      </fill>
    </dxf>
    <dxf>
      <fill>
        <patternFill patternType="solid">
          <fgColor rgb="FFCCCCCC"/>
        </patternFill>
      </fill>
    </dxf>
    <dxf>
      <fill>
        <patternFill patternType="solid">
          <fgColor rgb="FFDDE8CB"/>
        </patternFill>
      </fill>
    </dxf>
    <dxf>
      <fill>
        <patternFill patternType="solid">
          <fgColor rgb="FFFFD7D7"/>
        </patternFill>
      </fill>
    </dxf>
    <dxf>
      <fill>
        <patternFill patternType="solid">
          <fgColor rgb="FF00B050"/>
        </patternFill>
      </fill>
    </dxf>
    <dxf>
      <fill>
        <patternFill patternType="solid">
          <fgColor rgb="FFFFC000"/>
        </patternFill>
      </fill>
    </dxf>
    <dxf>
      <fill>
        <patternFill patternType="solid">
          <f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D7D7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DDE8CB"/>
      <rgbColor rgb="FFFFFF99"/>
      <rgbColor rgb="FF99CCFF"/>
      <rgbColor rgb="FFFF99CC"/>
      <rgbColor rgb="FFCC99FF"/>
      <rgbColor rgb="FFFFDBB6"/>
      <rgbColor rgb="FF4472C4"/>
      <rgbColor rgb="FF33CCCC"/>
      <rgbColor rgb="FF99CC00"/>
      <rgbColor rgb="FFFFC000"/>
      <rgbColor rgb="FFFF9900"/>
      <rgbColor rgb="FFED7D31"/>
      <rgbColor rgb="FF59595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fr-FR" sz="12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fr-FR" sz="1200" spc="-1" strike="noStrike">
                <a:solidFill>
                  <a:srgbClr val="595959"/>
                </a:solidFill>
                <a:latin typeface="Calibri"/>
              </a:rPr>
              <a:t>Évolution de la puissance P (en W) à déployer en fonction de la masse M (en kg)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Tests_1_Théoriques!$G$6</c:f>
              <c:strCache>
                <c:ptCount val="1"/>
                <c:pt idx="0">
                  <c:v>P (V=5km/h)</c:v>
                </c:pt>
              </c:strCache>
            </c:strRef>
          </c:tx>
          <c:spPr>
            <a:noFill/>
            <a:ln cap="rnd" w="1908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txPr>
              <a:bodyPr wrap="none"/>
              <a:lstStyle/>
              <a:p>
                <a:pPr>
                  <a:defRPr b="0" lang="fr-FR" sz="1000" spc="-1" strike="noStrike">
                    <a:latin typeface="DejaVu San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Tests_1_Théoriques!$F$7:$F$47</c:f>
              <c:numCache>
                <c:formatCode>General</c:formatCode>
                <c:ptCount val="4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Tests_1_Théoriques!$G$7:$G$47</c:f>
              <c:numCache>
                <c:formatCode>General</c:formatCode>
                <c:ptCount val="41"/>
                <c:pt idx="0">
                  <c:v>501.607510288066</c:v>
                </c:pt>
                <c:pt idx="1">
                  <c:v>189.424725651578</c:v>
                </c:pt>
                <c:pt idx="2">
                  <c:v>211.6469478738</c:v>
                </c:pt>
                <c:pt idx="3">
                  <c:v>233.869170096022</c:v>
                </c:pt>
                <c:pt idx="4">
                  <c:v>256.091392318244</c:v>
                </c:pt>
                <c:pt idx="5">
                  <c:v>278.313614540466</c:v>
                </c:pt>
                <c:pt idx="6">
                  <c:v>300.535836762689</c:v>
                </c:pt>
                <c:pt idx="7">
                  <c:v>322.758058984911</c:v>
                </c:pt>
                <c:pt idx="8">
                  <c:v>344.980281207133</c:v>
                </c:pt>
                <c:pt idx="9">
                  <c:v>367.202503429355</c:v>
                </c:pt>
                <c:pt idx="10">
                  <c:v>389.424725651578</c:v>
                </c:pt>
                <c:pt idx="11">
                  <c:v>411.6469478738</c:v>
                </c:pt>
                <c:pt idx="12">
                  <c:v>433.869170096022</c:v>
                </c:pt>
                <c:pt idx="13">
                  <c:v>456.091392318244</c:v>
                </c:pt>
                <c:pt idx="14">
                  <c:v>478.313614540466</c:v>
                </c:pt>
                <c:pt idx="15">
                  <c:v>500.535836762689</c:v>
                </c:pt>
                <c:pt idx="16">
                  <c:v>522.758058984911</c:v>
                </c:pt>
                <c:pt idx="17">
                  <c:v>544.980281207133</c:v>
                </c:pt>
                <c:pt idx="18">
                  <c:v>567.202503429355</c:v>
                </c:pt>
                <c:pt idx="19">
                  <c:v>589.424725651578</c:v>
                </c:pt>
                <c:pt idx="20">
                  <c:v>611.6469478738</c:v>
                </c:pt>
                <c:pt idx="21">
                  <c:v>633.869170096022</c:v>
                </c:pt>
                <c:pt idx="22">
                  <c:v>656.091392318244</c:v>
                </c:pt>
                <c:pt idx="23">
                  <c:v>678.313614540467</c:v>
                </c:pt>
                <c:pt idx="24">
                  <c:v>700.535836762689</c:v>
                </c:pt>
                <c:pt idx="25">
                  <c:v>722.758058984911</c:v>
                </c:pt>
                <c:pt idx="26">
                  <c:v>744.980281207133</c:v>
                </c:pt>
                <c:pt idx="27">
                  <c:v>767.202503429355</c:v>
                </c:pt>
                <c:pt idx="28">
                  <c:v>789.424725651578</c:v>
                </c:pt>
                <c:pt idx="29">
                  <c:v>811.6469478738</c:v>
                </c:pt>
                <c:pt idx="30">
                  <c:v>833.869170096022</c:v>
                </c:pt>
                <c:pt idx="31">
                  <c:v>856.091392318244</c:v>
                </c:pt>
                <c:pt idx="32">
                  <c:v>878.313614540467</c:v>
                </c:pt>
                <c:pt idx="33">
                  <c:v>900.535836762689</c:v>
                </c:pt>
                <c:pt idx="34">
                  <c:v>922.758058984911</c:v>
                </c:pt>
                <c:pt idx="35">
                  <c:v>944.980281207133</c:v>
                </c:pt>
                <c:pt idx="36">
                  <c:v>967.202503429355</c:v>
                </c:pt>
                <c:pt idx="37">
                  <c:v>989.424725651578</c:v>
                </c:pt>
                <c:pt idx="38">
                  <c:v>1011.6469478738</c:v>
                </c:pt>
                <c:pt idx="39">
                  <c:v>1033.86917009602</c:v>
                </c:pt>
                <c:pt idx="40">
                  <c:v>1056.09139231824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Tests_1_Théoriques!$K$6</c:f>
              <c:strCache>
                <c:ptCount val="1"/>
                <c:pt idx="0">
                  <c:v>P (V=15km/h)</c:v>
                </c:pt>
              </c:strCache>
            </c:strRef>
          </c:tx>
          <c:spPr>
            <a:noFill/>
            <a:ln cap="rnd" w="1908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txPr>
              <a:bodyPr wrap="none"/>
              <a:lstStyle/>
              <a:p>
                <a:pPr>
                  <a:defRPr b="0" lang="fr-FR" sz="1000" spc="-1" strike="noStrike">
                    <a:latin typeface="DejaVu San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Tests_1_Théoriques!$F$7:$F$47</c:f>
              <c:numCache>
                <c:formatCode>General</c:formatCode>
                <c:ptCount val="4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Tests_1_Théoriques!$K$7:$K$47</c:f>
              <c:numCache>
                <c:formatCode>General</c:formatCode>
                <c:ptCount val="41"/>
                <c:pt idx="0">
                  <c:v>501.607510288066</c:v>
                </c:pt>
                <c:pt idx="1">
                  <c:v>568.274176954733</c:v>
                </c:pt>
                <c:pt idx="2">
                  <c:v>634.940843621399</c:v>
                </c:pt>
                <c:pt idx="3">
                  <c:v>701.607510288066</c:v>
                </c:pt>
                <c:pt idx="4">
                  <c:v>768.274176954733</c:v>
                </c:pt>
                <c:pt idx="5">
                  <c:v>834.940843621399</c:v>
                </c:pt>
                <c:pt idx="6">
                  <c:v>901.607510288066</c:v>
                </c:pt>
                <c:pt idx="7">
                  <c:v>968.274176954733</c:v>
                </c:pt>
                <c:pt idx="8">
                  <c:v>1034.9408436214</c:v>
                </c:pt>
                <c:pt idx="9">
                  <c:v>1101.60751028807</c:v>
                </c:pt>
                <c:pt idx="10">
                  <c:v>1168.27417695473</c:v>
                </c:pt>
                <c:pt idx="11">
                  <c:v>1234.9408436214</c:v>
                </c:pt>
                <c:pt idx="12">
                  <c:v>1301.60751028807</c:v>
                </c:pt>
                <c:pt idx="13">
                  <c:v>1368.27417695473</c:v>
                </c:pt>
                <c:pt idx="14">
                  <c:v>1434.9408436214</c:v>
                </c:pt>
                <c:pt idx="15">
                  <c:v>1501.60751028807</c:v>
                </c:pt>
                <c:pt idx="16">
                  <c:v>1568.27417695473</c:v>
                </c:pt>
                <c:pt idx="17">
                  <c:v>1634.9408436214</c:v>
                </c:pt>
                <c:pt idx="18">
                  <c:v>1701.60751028807</c:v>
                </c:pt>
                <c:pt idx="19">
                  <c:v>1768.27417695473</c:v>
                </c:pt>
                <c:pt idx="20">
                  <c:v>1834.9408436214</c:v>
                </c:pt>
                <c:pt idx="21">
                  <c:v>1901.60751028807</c:v>
                </c:pt>
                <c:pt idx="22">
                  <c:v>1968.27417695473</c:v>
                </c:pt>
                <c:pt idx="23">
                  <c:v>2034.9408436214</c:v>
                </c:pt>
                <c:pt idx="24">
                  <c:v>2101.60751028807</c:v>
                </c:pt>
                <c:pt idx="25">
                  <c:v>2168.27417695473</c:v>
                </c:pt>
                <c:pt idx="26">
                  <c:v>2234.9408436214</c:v>
                </c:pt>
                <c:pt idx="27">
                  <c:v>2301.60751028807</c:v>
                </c:pt>
                <c:pt idx="28">
                  <c:v>2368.27417695473</c:v>
                </c:pt>
                <c:pt idx="29">
                  <c:v>2434.9408436214</c:v>
                </c:pt>
                <c:pt idx="30">
                  <c:v>2501.60751028807</c:v>
                </c:pt>
                <c:pt idx="31">
                  <c:v>2568.27417695473</c:v>
                </c:pt>
                <c:pt idx="32">
                  <c:v>2634.9408436214</c:v>
                </c:pt>
                <c:pt idx="33">
                  <c:v>2701.60751028807</c:v>
                </c:pt>
                <c:pt idx="34">
                  <c:v>2768.27417695473</c:v>
                </c:pt>
                <c:pt idx="35">
                  <c:v>2834.9408436214</c:v>
                </c:pt>
                <c:pt idx="36">
                  <c:v>2901.60751028807</c:v>
                </c:pt>
                <c:pt idx="37">
                  <c:v>2968.27417695473</c:v>
                </c:pt>
                <c:pt idx="38">
                  <c:v>3034.9408436214</c:v>
                </c:pt>
                <c:pt idx="39">
                  <c:v>3101.60751028807</c:v>
                </c:pt>
                <c:pt idx="40">
                  <c:v>3168.27417695473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Tests_1_Théoriques!$O$6</c:f>
              <c:strCache>
                <c:ptCount val="1"/>
                <c:pt idx="0">
                  <c:v>P (V=25km/h)</c:v>
                </c:pt>
              </c:strCache>
            </c:strRef>
          </c:tx>
          <c:spPr>
            <a:noFill/>
            <a:ln cap="rnd" w="19080">
              <a:solidFill>
                <a:srgbClr val="00b050"/>
              </a:solidFill>
              <a:round/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dLbls>
            <c:txPr>
              <a:bodyPr wrap="none"/>
              <a:lstStyle/>
              <a:p>
                <a:pPr>
                  <a:defRPr b="0" lang="fr-FR" sz="1000" spc="-1" strike="noStrike">
                    <a:latin typeface="DejaVu San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Tests_1_Théoriques!$F$7:$F$47</c:f>
              <c:numCache>
                <c:formatCode>General</c:formatCode>
                <c:ptCount val="4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Tests_1_Théoriques!$O$7:$O$47</c:f>
              <c:numCache>
                <c:formatCode>General</c:formatCode>
                <c:ptCount val="41"/>
                <c:pt idx="0">
                  <c:v>857.445987654321</c:v>
                </c:pt>
                <c:pt idx="1">
                  <c:v>968.557098765432</c:v>
                </c:pt>
                <c:pt idx="2">
                  <c:v>1079.66820987654</c:v>
                </c:pt>
                <c:pt idx="3">
                  <c:v>1190.77932098765</c:v>
                </c:pt>
                <c:pt idx="4">
                  <c:v>1301.89043209877</c:v>
                </c:pt>
                <c:pt idx="5">
                  <c:v>1413.00154320988</c:v>
                </c:pt>
                <c:pt idx="6">
                  <c:v>1524.11265432099</c:v>
                </c:pt>
                <c:pt idx="7">
                  <c:v>1635.2237654321</c:v>
                </c:pt>
                <c:pt idx="8">
                  <c:v>1746.33487654321</c:v>
                </c:pt>
                <c:pt idx="9">
                  <c:v>1857.44598765432</c:v>
                </c:pt>
                <c:pt idx="10">
                  <c:v>1968.55709876543</c:v>
                </c:pt>
                <c:pt idx="11">
                  <c:v>2079.66820987654</c:v>
                </c:pt>
                <c:pt idx="12">
                  <c:v>2190.77932098765</c:v>
                </c:pt>
                <c:pt idx="13">
                  <c:v>2301.89043209877</c:v>
                </c:pt>
                <c:pt idx="14">
                  <c:v>2413.00154320988</c:v>
                </c:pt>
                <c:pt idx="15">
                  <c:v>2524.11265432099</c:v>
                </c:pt>
                <c:pt idx="16">
                  <c:v>2635.2237654321</c:v>
                </c:pt>
                <c:pt idx="17">
                  <c:v>2746.33487654321</c:v>
                </c:pt>
                <c:pt idx="18">
                  <c:v>2857.44598765432</c:v>
                </c:pt>
                <c:pt idx="19">
                  <c:v>2968.55709876543</c:v>
                </c:pt>
                <c:pt idx="20">
                  <c:v>3079.66820987654</c:v>
                </c:pt>
                <c:pt idx="21">
                  <c:v>3190.77932098765</c:v>
                </c:pt>
                <c:pt idx="22">
                  <c:v>3301.89043209877</c:v>
                </c:pt>
                <c:pt idx="23">
                  <c:v>3413.00154320988</c:v>
                </c:pt>
                <c:pt idx="24">
                  <c:v>3524.11265432099</c:v>
                </c:pt>
                <c:pt idx="25">
                  <c:v>3635.2237654321</c:v>
                </c:pt>
                <c:pt idx="26">
                  <c:v>3746.33487654321</c:v>
                </c:pt>
                <c:pt idx="27">
                  <c:v>3857.44598765432</c:v>
                </c:pt>
                <c:pt idx="28">
                  <c:v>3968.55709876543</c:v>
                </c:pt>
                <c:pt idx="29">
                  <c:v>4079.66820987654</c:v>
                </c:pt>
                <c:pt idx="30">
                  <c:v>4190.77932098765</c:v>
                </c:pt>
                <c:pt idx="31">
                  <c:v>4301.89043209877</c:v>
                </c:pt>
                <c:pt idx="32">
                  <c:v>4413.00154320988</c:v>
                </c:pt>
                <c:pt idx="33">
                  <c:v>4524.11265432099</c:v>
                </c:pt>
                <c:pt idx="34">
                  <c:v>4635.2237654321</c:v>
                </c:pt>
                <c:pt idx="35">
                  <c:v>4746.33487654321</c:v>
                </c:pt>
                <c:pt idx="36">
                  <c:v>4857.44598765432</c:v>
                </c:pt>
                <c:pt idx="37">
                  <c:v>4968.55709876543</c:v>
                </c:pt>
                <c:pt idx="38">
                  <c:v>5079.66820987654</c:v>
                </c:pt>
                <c:pt idx="39">
                  <c:v>5190.77932098765</c:v>
                </c:pt>
                <c:pt idx="40">
                  <c:v>5301.89043209877</c:v>
                </c:pt>
              </c:numCache>
            </c:numRef>
          </c:yVal>
          <c:smooth val="1"/>
        </c:ser>
        <c:ser>
          <c:idx val="3"/>
          <c:order val="3"/>
          <c:spPr>
            <a:noFill/>
            <a:ln cap="rnd" w="19080">
              <a:solidFill>
                <a:srgbClr val="000000"/>
              </a:solidFill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</c:spPr>
          </c:marker>
          <c:dLbls>
            <c:txPr>
              <a:bodyPr wrap="none"/>
              <a:lstStyle/>
              <a:p>
                <a:pPr>
                  <a:defRPr b="0" lang="fr-FR" sz="1000" spc="-1" strike="noStrike">
                    <a:latin typeface="DejaVu San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Tests_1_Théoriques!$N$7:$N$47</c:f>
              <c:numCache>
                <c:formatCode>General</c:formatCode>
                <c:ptCount val="4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Tests_1_Théoriques!$Q$7:$Q$47</c:f>
              <c:numCache>
                <c:formatCode>General</c:formatCode>
                <c:ptCount val="41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</c:numCache>
            </c:numRef>
          </c:yVal>
          <c:smooth val="1"/>
        </c:ser>
        <c:axId val="15714008"/>
        <c:axId val="3614730"/>
      </c:scatterChart>
      <c:valAx>
        <c:axId val="15714008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lang="fr-FR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fr-FR" sz="1000" spc="-1" strike="noStrike">
                    <a:solidFill>
                      <a:srgbClr val="595959"/>
                    </a:solidFill>
                    <a:latin typeface="Calibri"/>
                  </a:rPr>
                  <a:t>Masse (kg)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lang="fr-FR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614730"/>
        <c:crosses val="autoZero"/>
        <c:crossBetween val="midCat"/>
      </c:valAx>
      <c:valAx>
        <c:axId val="361473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0" lang="fr-FR" sz="1000" spc="-1" strike="noStrike">
                    <a:solidFill>
                      <a:srgbClr val="595959"/>
                    </a:solidFill>
                    <a:latin typeface="Calibri"/>
                  </a:defRPr>
                </a:pPr>
                <a:r>
                  <a:rPr b="0" lang="fr-FR" sz="1000" spc="-1" strike="noStrike">
                    <a:solidFill>
                      <a:srgbClr val="595959"/>
                    </a:solidFill>
                    <a:latin typeface="Calibri"/>
                  </a:rPr>
                  <a:t>Puissance (W)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1"/>
        <c:majorTickMark val="none"/>
        <c:minorTickMark val="none"/>
        <c:tickLblPos val="low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lang="fr-FR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5714008"/>
        <c:crosses val="autoZero"/>
        <c:crossBetween val="midCat"/>
      </c:valAx>
      <c:spPr>
        <a:noFill/>
        <a:ln w="0">
          <a:noFill/>
        </a:ln>
      </c:spPr>
    </c:plotArea>
    <c:legend>
      <c:legendPos val="t"/>
      <c:overlay val="0"/>
      <c:spPr>
        <a:noFill/>
        <a:ln w="0">
          <a:noFill/>
        </a:ln>
      </c:spPr>
      <c:txPr>
        <a:bodyPr/>
        <a:lstStyle/>
        <a:p>
          <a:pPr>
            <a:defRPr b="0" lang="fr-FR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0"/>
    <c:dispBlanksAs val="span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18</xdr:col>
      <xdr:colOff>384840</xdr:colOff>
      <xdr:row>8</xdr:row>
      <xdr:rowOff>100440</xdr:rowOff>
    </xdr:from>
    <xdr:to>
      <xdr:col>27</xdr:col>
      <xdr:colOff>225720</xdr:colOff>
      <xdr:row>25</xdr:row>
      <xdr:rowOff>139320</xdr:rowOff>
    </xdr:to>
    <xdr:graphicFrame>
      <xdr:nvGraphicFramePr>
        <xdr:cNvPr id="0" name="Graphique 3"/>
        <xdr:cNvGraphicFramePr/>
      </xdr:nvGraphicFramePr>
      <xdr:xfrm>
        <a:off x="15797520" y="1400760"/>
        <a:ext cx="4555440" cy="2802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6.5" defaultRowHeight="13" zeroHeight="false" outlineLevelRow="0" outlineLevelCol="0"/>
  <cols>
    <col collapsed="false" customWidth="true" hidden="false" outlineLevel="0" max="1" min="1" style="1" width="17.48"/>
    <col collapsed="false" customWidth="true" hidden="false" outlineLevel="0" max="7" min="2" style="1" width="7.56"/>
    <col collapsed="false" customWidth="true" hidden="false" outlineLevel="0" max="8" min="8" style="1" width="12.05"/>
    <col collapsed="false" customWidth="true" hidden="false" outlineLevel="0" max="9" min="9" style="1" width="10.04"/>
    <col collapsed="false" customWidth="true" hidden="false" outlineLevel="0" max="10" min="10" style="1" width="7.79"/>
    <col collapsed="false" customWidth="true" hidden="false" outlineLevel="0" max="11" min="11" style="1" width="10.51"/>
    <col collapsed="false" customWidth="true" hidden="false" outlineLevel="0" max="12" min="12" style="1" width="10.04"/>
    <col collapsed="false" customWidth="true" hidden="false" outlineLevel="0" max="13" min="13" style="1" width="7.44"/>
    <col collapsed="false" customWidth="true" hidden="false" outlineLevel="0" max="14" min="14" style="1" width="7.92"/>
    <col collapsed="false" customWidth="true" hidden="false" outlineLevel="0" max="15" min="15" style="1" width="7.32"/>
    <col collapsed="false" customWidth="true" hidden="false" outlineLevel="0" max="16" min="16" style="1" width="9.09"/>
    <col collapsed="false" customWidth="false" hidden="false" outlineLevel="0" max="18" min="17" style="1" width="6.5"/>
    <col collapsed="false" customWidth="true" hidden="false" outlineLevel="0" max="19" min="19" style="1" width="7.09"/>
    <col collapsed="false" customWidth="false" hidden="false" outlineLevel="0" max="1024" min="20" style="1" width="6.5"/>
  </cols>
  <sheetData>
    <row r="1" customFormat="false" ht="13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3" customFormat="false" ht="13" hidden="false" customHeight="false" outlineLevel="0" collapsed="false">
      <c r="A3" s="1" t="s">
        <v>12</v>
      </c>
      <c r="B3" s="1" t="n">
        <v>2</v>
      </c>
      <c r="C3" s="1" t="n">
        <v>3</v>
      </c>
      <c r="D3" s="1" t="n">
        <v>200</v>
      </c>
      <c r="E3" s="1" t="n">
        <v>7</v>
      </c>
      <c r="F3" s="1" t="n">
        <v>22</v>
      </c>
      <c r="G3" s="1" t="n">
        <v>34.7</v>
      </c>
      <c r="H3" s="1" t="n">
        <f aca="false">G3*E3*F3</f>
        <v>5343.8</v>
      </c>
      <c r="I3" s="1" t="n">
        <f aca="false">D3*C3</f>
        <v>600</v>
      </c>
      <c r="J3" s="1" t="n">
        <f aca="false">B3*D3</f>
        <v>400</v>
      </c>
      <c r="K3" s="1" t="n">
        <f aca="false">H3*C3</f>
        <v>16031.4</v>
      </c>
      <c r="L3" s="1" t="n">
        <f aca="false">B3*H3</f>
        <v>10687.6</v>
      </c>
    </row>
    <row r="4" customFormat="false" ht="13" hidden="false" customHeight="false" outlineLevel="0" collapsed="false">
      <c r="A4" s="1" t="s">
        <v>13</v>
      </c>
      <c r="B4" s="1" t="n">
        <v>1</v>
      </c>
      <c r="C4" s="1" t="n">
        <v>2</v>
      </c>
      <c r="D4" s="1" t="n">
        <v>649</v>
      </c>
      <c r="E4" s="1" t="n">
        <v>16.69</v>
      </c>
      <c r="F4" s="1" t="n">
        <v>8.18</v>
      </c>
      <c r="G4" s="1" t="n">
        <v>21.18</v>
      </c>
      <c r="H4" s="1" t="n">
        <f aca="false">G4*E4*F4</f>
        <v>2891.582556</v>
      </c>
      <c r="I4" s="1" t="n">
        <f aca="false">D4*C4</f>
        <v>1298</v>
      </c>
      <c r="J4" s="1" t="n">
        <f aca="false">B4*D4</f>
        <v>649</v>
      </c>
      <c r="K4" s="1" t="n">
        <f aca="false">H4*C4</f>
        <v>5783.165112</v>
      </c>
      <c r="L4" s="1" t="n">
        <f aca="false">B4*H4</f>
        <v>2891.582556</v>
      </c>
    </row>
    <row r="5" customFormat="false" ht="13" hidden="false" customHeight="false" outlineLevel="0" collapsed="false">
      <c r="A5" s="1" t="s">
        <v>14</v>
      </c>
      <c r="B5" s="1" t="n">
        <v>1</v>
      </c>
      <c r="C5" s="1" t="n">
        <v>1</v>
      </c>
      <c r="D5" s="1" t="n">
        <v>1400</v>
      </c>
      <c r="E5" s="1" t="n">
        <v>22.5</v>
      </c>
      <c r="F5" s="1" t="n">
        <v>9</v>
      </c>
      <c r="G5" s="1" t="n">
        <v>19.5</v>
      </c>
      <c r="H5" s="1" t="n">
        <f aca="false">G5*E5*F5</f>
        <v>3948.75</v>
      </c>
      <c r="I5" s="1" t="n">
        <f aca="false">D5*C5</f>
        <v>1400</v>
      </c>
      <c r="J5" s="1" t="n">
        <f aca="false">B5*D5</f>
        <v>1400</v>
      </c>
      <c r="K5" s="1" t="n">
        <f aca="false">H5*C5</f>
        <v>3948.75</v>
      </c>
      <c r="L5" s="1" t="n">
        <f aca="false">B5*H5</f>
        <v>3948.75</v>
      </c>
      <c r="N5" s="1" t="s">
        <v>15</v>
      </c>
      <c r="O5" s="1" t="n">
        <f aca="false">SUM(L3:L17)/1000</f>
        <v>259.501972556</v>
      </c>
    </row>
    <row r="6" customFormat="false" ht="13" hidden="false" customHeight="false" outlineLevel="0" collapsed="false">
      <c r="A6" s="1" t="s">
        <v>16</v>
      </c>
      <c r="B6" s="1" t="n">
        <v>2</v>
      </c>
      <c r="C6" s="1" t="n">
        <v>3</v>
      </c>
      <c r="D6" s="1" t="n">
        <v>549</v>
      </c>
      <c r="E6" s="1" t="n">
        <v>29</v>
      </c>
      <c r="F6" s="1" t="n">
        <v>8.5</v>
      </c>
      <c r="G6" s="1" t="n">
        <v>14</v>
      </c>
      <c r="H6" s="1" t="n">
        <f aca="false">G6*E6*F6</f>
        <v>3451</v>
      </c>
      <c r="I6" s="1" t="n">
        <f aca="false">D6*C6</f>
        <v>1647</v>
      </c>
      <c r="J6" s="1" t="n">
        <f aca="false">B6*D6</f>
        <v>1098</v>
      </c>
      <c r="K6" s="1" t="n">
        <f aca="false">H6*C6</f>
        <v>10353</v>
      </c>
      <c r="L6" s="1" t="n">
        <f aca="false">B6*H6</f>
        <v>6902</v>
      </c>
      <c r="N6" s="1" t="s">
        <v>17</v>
      </c>
      <c r="O6" s="1" t="n">
        <f aca="false">SUM(K3:K17)/1000</f>
        <v>339.485665112</v>
      </c>
    </row>
    <row r="7" customFormat="false" ht="13" hidden="false" customHeight="false" outlineLevel="0" collapsed="false">
      <c r="A7" s="1" t="s">
        <v>18</v>
      </c>
      <c r="B7" s="1" t="n">
        <v>1</v>
      </c>
      <c r="C7" s="1" t="n">
        <v>1</v>
      </c>
      <c r="D7" s="1" t="n">
        <v>1900</v>
      </c>
      <c r="E7" s="1" t="n">
        <v>8.5</v>
      </c>
      <c r="F7" s="1" t="n">
        <v>16.5</v>
      </c>
      <c r="G7" s="1" t="n">
        <v>43</v>
      </c>
      <c r="H7" s="1" t="n">
        <f aca="false">G7*E7*F7</f>
        <v>6030.75</v>
      </c>
      <c r="I7" s="1" t="n">
        <f aca="false">D7*C7</f>
        <v>1900</v>
      </c>
      <c r="J7" s="1" t="n">
        <f aca="false">B7*D7</f>
        <v>1900</v>
      </c>
      <c r="K7" s="1" t="n">
        <f aca="false">H7*C7</f>
        <v>6030.75</v>
      </c>
      <c r="L7" s="1" t="n">
        <f aca="false">B7*H7</f>
        <v>6030.75</v>
      </c>
      <c r="N7" s="1" t="s">
        <v>19</v>
      </c>
      <c r="O7" s="2" t="n">
        <f aca="false">SUM(I3:I17)/1000</f>
        <v>58.41</v>
      </c>
    </row>
    <row r="8" customFormat="false" ht="13" hidden="false" customHeight="false" outlineLevel="0" collapsed="false">
      <c r="A8" s="1" t="s">
        <v>20</v>
      </c>
      <c r="B8" s="1" t="n">
        <v>1</v>
      </c>
      <c r="C8" s="1" t="n">
        <v>1</v>
      </c>
      <c r="D8" s="1" t="n">
        <v>1920</v>
      </c>
      <c r="E8" s="1" t="n">
        <v>22.6</v>
      </c>
      <c r="F8" s="1" t="n">
        <v>10.5</v>
      </c>
      <c r="G8" s="1" t="n">
        <v>16.3</v>
      </c>
      <c r="H8" s="1" t="n">
        <f aca="false">G8*E8*F8</f>
        <v>3867.99</v>
      </c>
      <c r="I8" s="1" t="n">
        <f aca="false">D8*C8</f>
        <v>1920</v>
      </c>
      <c r="J8" s="1" t="n">
        <f aca="false">B8*D8</f>
        <v>1920</v>
      </c>
      <c r="K8" s="1" t="n">
        <f aca="false">H8*C8</f>
        <v>3867.99</v>
      </c>
      <c r="L8" s="1" t="n">
        <f aca="false">B8*H8</f>
        <v>3867.99</v>
      </c>
      <c r="N8" s="1" t="s">
        <v>21</v>
      </c>
      <c r="O8" s="2" t="n">
        <f aca="false">SUM(J3:J17)/1000</f>
        <v>43.552</v>
      </c>
    </row>
    <row r="9" customFormat="false" ht="13" hidden="false" customHeight="false" outlineLevel="0" collapsed="false">
      <c r="A9" s="1" t="s">
        <v>22</v>
      </c>
      <c r="B9" s="1" t="n">
        <v>1</v>
      </c>
      <c r="C9" s="1" t="n">
        <v>1</v>
      </c>
      <c r="D9" s="1" t="n">
        <v>2635</v>
      </c>
      <c r="E9" s="1" t="n">
        <v>9.5</v>
      </c>
      <c r="F9" s="1" t="n">
        <v>46.4</v>
      </c>
      <c r="G9" s="1" t="n">
        <v>16.9</v>
      </c>
      <c r="H9" s="1" t="n">
        <f aca="false">G9*E9*F9</f>
        <v>7449.52</v>
      </c>
      <c r="I9" s="1" t="n">
        <f aca="false">D9*C9</f>
        <v>2635</v>
      </c>
      <c r="J9" s="1" t="n">
        <f aca="false">B9*D9</f>
        <v>2635</v>
      </c>
      <c r="K9" s="1" t="n">
        <f aca="false">H9*C9</f>
        <v>7449.52</v>
      </c>
      <c r="L9" s="1" t="n">
        <f aca="false">B9*H9</f>
        <v>7449.52</v>
      </c>
      <c r="N9" s="1" t="s">
        <v>23</v>
      </c>
      <c r="O9" s="1" t="n">
        <f aca="false">SUM(B3:B17)</f>
        <v>30</v>
      </c>
    </row>
    <row r="10" customFormat="false" ht="13" hidden="false" customHeight="false" outlineLevel="0" collapsed="false">
      <c r="A10" s="1" t="s">
        <v>24</v>
      </c>
      <c r="B10" s="1" t="n">
        <v>2</v>
      </c>
      <c r="C10" s="1" t="n">
        <v>3</v>
      </c>
      <c r="D10" s="1" t="n">
        <v>890</v>
      </c>
      <c r="E10" s="1" t="n">
        <v>18.5</v>
      </c>
      <c r="F10" s="1" t="n">
        <v>14.2</v>
      </c>
      <c r="G10" s="1" t="n">
        <v>18.9</v>
      </c>
      <c r="H10" s="1" t="n">
        <f aca="false">G10*E10*F10</f>
        <v>4965.03</v>
      </c>
      <c r="I10" s="1" t="n">
        <f aca="false">D10*C10</f>
        <v>2670</v>
      </c>
      <c r="J10" s="1" t="n">
        <f aca="false">B10*D10</f>
        <v>1780</v>
      </c>
      <c r="K10" s="1" t="n">
        <f aca="false">H10*C10</f>
        <v>14895.09</v>
      </c>
      <c r="L10" s="1" t="n">
        <f aca="false">B10*H10</f>
        <v>9930.06</v>
      </c>
      <c r="N10" s="1" t="s">
        <v>25</v>
      </c>
      <c r="O10" s="1" t="n">
        <f aca="false">SUM(C3:C17)</f>
        <v>43</v>
      </c>
    </row>
    <row r="11" customFormat="false" ht="13" hidden="false" customHeight="false" outlineLevel="0" collapsed="false">
      <c r="A11" s="1" t="s">
        <v>26</v>
      </c>
      <c r="B11" s="1" t="n">
        <v>2</v>
      </c>
      <c r="C11" s="1" t="n">
        <v>3</v>
      </c>
      <c r="D11" s="1" t="n">
        <v>980</v>
      </c>
      <c r="E11" s="1" t="n">
        <v>22.8</v>
      </c>
      <c r="F11" s="1" t="n">
        <v>11.1</v>
      </c>
      <c r="G11" s="1" t="n">
        <v>15.5</v>
      </c>
      <c r="H11" s="1" t="n">
        <f aca="false">G11*E11*F11</f>
        <v>3922.74</v>
      </c>
      <c r="I11" s="1" t="n">
        <f aca="false">D11*C11</f>
        <v>2940</v>
      </c>
      <c r="J11" s="1" t="n">
        <f aca="false">B11*D11</f>
        <v>1960</v>
      </c>
      <c r="K11" s="1" t="n">
        <f aca="false">H11*C11</f>
        <v>11768.22</v>
      </c>
      <c r="L11" s="1" t="n">
        <f aca="false">B11*H11</f>
        <v>7845.48</v>
      </c>
    </row>
    <row r="12" customFormat="false" ht="13" hidden="false" customHeight="false" outlineLevel="0" collapsed="false">
      <c r="A12" s="1" t="s">
        <v>27</v>
      </c>
      <c r="B12" s="1" t="n">
        <v>1</v>
      </c>
      <c r="C12" s="1" t="n">
        <v>2</v>
      </c>
      <c r="D12" s="1" t="n">
        <v>1830</v>
      </c>
      <c r="E12" s="1" t="n">
        <v>53</v>
      </c>
      <c r="F12" s="1" t="n">
        <v>9</v>
      </c>
      <c r="G12" s="1" t="n">
        <v>20.8</v>
      </c>
      <c r="H12" s="1" t="n">
        <f aca="false">G12*E12*F12</f>
        <v>9921.6</v>
      </c>
      <c r="I12" s="1" t="n">
        <f aca="false">D12*C12</f>
        <v>3660</v>
      </c>
      <c r="J12" s="1" t="n">
        <f aca="false">B12*D12</f>
        <v>1830</v>
      </c>
      <c r="K12" s="1" t="n">
        <f aca="false">H12*C12</f>
        <v>19843.2</v>
      </c>
      <c r="L12" s="1" t="n">
        <f aca="false">B12*H12</f>
        <v>9921.6</v>
      </c>
    </row>
    <row r="13" customFormat="false" ht="13" hidden="false" customHeight="false" outlineLevel="0" collapsed="false">
      <c r="A13" s="1" t="s">
        <v>24</v>
      </c>
      <c r="B13" s="1" t="n">
        <v>1</v>
      </c>
      <c r="C13" s="1" t="n">
        <v>1</v>
      </c>
      <c r="D13" s="1" t="n">
        <v>3700</v>
      </c>
      <c r="E13" s="1" t="n">
        <v>21.5</v>
      </c>
      <c r="F13" s="1" t="n">
        <v>37.1</v>
      </c>
      <c r="G13" s="1" t="n">
        <v>29.2</v>
      </c>
      <c r="H13" s="1" t="n">
        <f aca="false">G13*E13*F13</f>
        <v>23291.38</v>
      </c>
      <c r="I13" s="1" t="n">
        <f aca="false">D13*C13</f>
        <v>3700</v>
      </c>
      <c r="J13" s="1" t="n">
        <f aca="false">B13*D13</f>
        <v>3700</v>
      </c>
      <c r="K13" s="1" t="n">
        <f aca="false">H13*C13</f>
        <v>23291.38</v>
      </c>
      <c r="L13" s="1" t="n">
        <f aca="false">B13*H13</f>
        <v>23291.38</v>
      </c>
    </row>
    <row r="14" customFormat="false" ht="13" hidden="false" customHeight="false" outlineLevel="0" collapsed="false">
      <c r="A14" s="1" t="s">
        <v>28</v>
      </c>
      <c r="B14" s="1" t="n">
        <v>1</v>
      </c>
      <c r="C14" s="1" t="n">
        <v>2</v>
      </c>
      <c r="D14" s="1" t="n">
        <v>2500</v>
      </c>
      <c r="E14" s="1" t="n">
        <v>35.4</v>
      </c>
      <c r="F14" s="1" t="n">
        <v>14</v>
      </c>
      <c r="G14" s="1" t="n">
        <v>14.8</v>
      </c>
      <c r="H14" s="1" t="n">
        <f aca="false">G14*E14*F14</f>
        <v>7334.88</v>
      </c>
      <c r="I14" s="1" t="n">
        <f aca="false">D14*C14</f>
        <v>5000</v>
      </c>
      <c r="J14" s="1" t="n">
        <f aca="false">B14*D14</f>
        <v>2500</v>
      </c>
      <c r="K14" s="1" t="n">
        <f aca="false">H14*C14</f>
        <v>14669.76</v>
      </c>
      <c r="L14" s="1" t="n">
        <f aca="false">B14*H14</f>
        <v>7334.88</v>
      </c>
    </row>
    <row r="15" customFormat="false" ht="13" hidden="false" customHeight="false" outlineLevel="0" collapsed="false">
      <c r="A15" s="1" t="s">
        <v>29</v>
      </c>
      <c r="B15" s="1" t="n">
        <v>3</v>
      </c>
      <c r="C15" s="1" t="n">
        <v>4</v>
      </c>
      <c r="D15" s="1" t="n">
        <v>1260</v>
      </c>
      <c r="E15" s="1" t="n">
        <v>23.3</v>
      </c>
      <c r="F15" s="1" t="n">
        <v>82</v>
      </c>
      <c r="G15" s="1" t="n">
        <v>20.1</v>
      </c>
      <c r="H15" s="1" t="n">
        <f aca="false">G15*E15*F15</f>
        <v>38403.06</v>
      </c>
      <c r="I15" s="1" t="n">
        <f aca="false">D15*C15</f>
        <v>5040</v>
      </c>
      <c r="J15" s="1" t="n">
        <f aca="false">B15*D15</f>
        <v>3780</v>
      </c>
      <c r="K15" s="1" t="n">
        <f aca="false">H15*C15</f>
        <v>153612.24</v>
      </c>
      <c r="L15" s="1" t="n">
        <f aca="false">B15*H15</f>
        <v>115209.18</v>
      </c>
    </row>
    <row r="16" customFormat="false" ht="13" hidden="false" customHeight="false" outlineLevel="0" collapsed="false">
      <c r="A16" s="1" t="s">
        <v>30</v>
      </c>
      <c r="B16" s="1" t="n">
        <v>1</v>
      </c>
      <c r="C16" s="1" t="n">
        <v>1</v>
      </c>
      <c r="D16" s="1" t="n">
        <v>6000</v>
      </c>
      <c r="E16" s="1" t="n">
        <v>31.2</v>
      </c>
      <c r="F16" s="1" t="n">
        <v>39.2</v>
      </c>
      <c r="G16" s="1" t="n">
        <v>30</v>
      </c>
      <c r="H16" s="1" t="n">
        <f aca="false">G16*E16*F16</f>
        <v>36691.2</v>
      </c>
      <c r="I16" s="1" t="n">
        <f aca="false">D16*C16</f>
        <v>6000</v>
      </c>
      <c r="J16" s="1" t="n">
        <f aca="false">B16*D16</f>
        <v>6000</v>
      </c>
      <c r="K16" s="1" t="n">
        <f aca="false">H16*C16</f>
        <v>36691.2</v>
      </c>
      <c r="L16" s="1" t="n">
        <f aca="false">B16*H16</f>
        <v>36691.2</v>
      </c>
    </row>
    <row r="17" customFormat="false" ht="13" hidden="false" customHeight="false" outlineLevel="0" collapsed="false">
      <c r="A17" s="1" t="s">
        <v>31</v>
      </c>
      <c r="B17" s="1" t="n">
        <v>10</v>
      </c>
      <c r="C17" s="1" t="n">
        <v>15</v>
      </c>
      <c r="D17" s="1" t="n">
        <v>1200</v>
      </c>
      <c r="E17" s="1" t="n">
        <v>15</v>
      </c>
      <c r="F17" s="1" t="n">
        <v>10</v>
      </c>
      <c r="G17" s="1" t="n">
        <v>5</v>
      </c>
      <c r="H17" s="1" t="n">
        <f aca="false">G17*E17*F17</f>
        <v>750</v>
      </c>
      <c r="I17" s="1" t="n">
        <f aca="false">D17*C17</f>
        <v>18000</v>
      </c>
      <c r="J17" s="1" t="n">
        <f aca="false">B17*D17</f>
        <v>12000</v>
      </c>
      <c r="K17" s="1" t="n">
        <f aca="false">H17*C17</f>
        <v>11250</v>
      </c>
      <c r="L17" s="1" t="n">
        <f aca="false">B17*H17</f>
        <v>7500</v>
      </c>
    </row>
    <row r="21" customFormat="false" ht="13" hidden="false" customHeight="false" outlineLevel="0" collapsed="false">
      <c r="A21" s="1" t="s">
        <v>32</v>
      </c>
      <c r="B21" s="1" t="s">
        <v>33</v>
      </c>
      <c r="G21" s="1" t="s">
        <v>34</v>
      </c>
    </row>
    <row r="22" customFormat="false" ht="13" hidden="false" customHeight="false" outlineLevel="0" collapsed="false">
      <c r="C22" s="1" t="s">
        <v>35</v>
      </c>
      <c r="D22" s="1" t="n">
        <f aca="false">SUM(B23:B25)</f>
        <v>110</v>
      </c>
      <c r="H22" s="3" t="s">
        <v>36</v>
      </c>
      <c r="I22" s="3" t="s">
        <v>37</v>
      </c>
      <c r="J22" s="3" t="s">
        <v>38</v>
      </c>
      <c r="K22" s="4" t="s">
        <v>39</v>
      </c>
      <c r="L22" s="3" t="s">
        <v>40</v>
      </c>
      <c r="M22" s="3" t="s">
        <v>41</v>
      </c>
      <c r="N22" s="3" t="s">
        <v>42</v>
      </c>
      <c r="O22" s="3" t="s">
        <v>43</v>
      </c>
      <c r="P22" s="3" t="s">
        <v>44</v>
      </c>
      <c r="Q22" s="3" t="s">
        <v>45</v>
      </c>
      <c r="R22" s="3" t="s">
        <v>46</v>
      </c>
      <c r="S22" s="3" t="s">
        <v>47</v>
      </c>
    </row>
    <row r="23" customFormat="false" ht="13" hidden="false" customHeight="false" outlineLevel="0" collapsed="false">
      <c r="A23" s="1" t="s">
        <v>48</v>
      </c>
      <c r="B23" s="1" t="n">
        <v>50</v>
      </c>
      <c r="H23" s="3" t="s">
        <v>49</v>
      </c>
      <c r="I23" s="3" t="n">
        <v>250</v>
      </c>
      <c r="J23" s="3" t="n">
        <v>20</v>
      </c>
      <c r="K23" s="3" t="n">
        <v>225</v>
      </c>
      <c r="L23" s="3" t="n">
        <v>125</v>
      </c>
      <c r="M23" s="3" t="n">
        <v>100</v>
      </c>
      <c r="N23" s="3" t="s">
        <v>50</v>
      </c>
      <c r="O23" s="3" t="n">
        <v>36</v>
      </c>
      <c r="P23" s="3" t="n">
        <v>30</v>
      </c>
      <c r="S23" s="5"/>
    </row>
    <row r="24" customFormat="false" ht="13" hidden="false" customHeight="false" outlineLevel="0" collapsed="false">
      <c r="A24" s="1" t="s">
        <v>51</v>
      </c>
      <c r="B24" s="1" t="n">
        <v>30</v>
      </c>
      <c r="H24" s="3" t="s">
        <v>52</v>
      </c>
      <c r="I24" s="3"/>
      <c r="J24" s="3" t="n">
        <v>25</v>
      </c>
      <c r="K24" s="3" t="n">
        <v>250</v>
      </c>
      <c r="L24" s="3" t="n">
        <v>144</v>
      </c>
      <c r="M24" s="3"/>
      <c r="N24" s="3" t="s">
        <v>53</v>
      </c>
      <c r="O24" s="3" t="n">
        <v>48</v>
      </c>
      <c r="P24" s="3" t="n">
        <v>70</v>
      </c>
      <c r="Q24" s="3" t="n">
        <v>50</v>
      </c>
      <c r="R24" s="3" t="n">
        <v>3000</v>
      </c>
      <c r="S24" s="5"/>
    </row>
    <row r="25" customFormat="false" ht="13" hidden="false" customHeight="false" outlineLevel="0" collapsed="false">
      <c r="A25" s="1" t="s">
        <v>54</v>
      </c>
      <c r="B25" s="1" t="n">
        <v>30</v>
      </c>
      <c r="H25" s="3" t="s">
        <v>55</v>
      </c>
      <c r="I25" s="3"/>
      <c r="J25" s="5" t="n">
        <v>25</v>
      </c>
      <c r="K25" s="3" t="n">
        <v>250</v>
      </c>
      <c r="L25" s="3" t="n">
        <v>188</v>
      </c>
      <c r="N25" s="3" t="s">
        <v>53</v>
      </c>
      <c r="O25" s="3" t="n">
        <v>48</v>
      </c>
      <c r="P25" s="3" t="n">
        <v>70</v>
      </c>
      <c r="Q25" s="3" t="n">
        <v>50</v>
      </c>
      <c r="R25" s="3" t="n">
        <v>3000</v>
      </c>
      <c r="S25" s="5"/>
    </row>
    <row r="26" customFormat="false" ht="13" hidden="false" customHeight="false" outlineLevel="0" collapsed="false">
      <c r="C26" s="1" t="s">
        <v>56</v>
      </c>
      <c r="D26" s="1" t="n">
        <f aca="false">SUM(B27:B30)</f>
        <v>328.41</v>
      </c>
      <c r="H26" s="3" t="s">
        <v>57</v>
      </c>
      <c r="I26" s="3"/>
      <c r="J26" s="3"/>
      <c r="K26" s="3" t="s">
        <v>58</v>
      </c>
      <c r="L26" s="3" t="n">
        <v>60</v>
      </c>
      <c r="M26" s="3" t="n">
        <v>85</v>
      </c>
      <c r="N26" s="5"/>
      <c r="O26" s="5"/>
      <c r="P26" s="5" t="s">
        <v>59</v>
      </c>
      <c r="Q26" s="5"/>
      <c r="R26" s="5" t="n">
        <v>250</v>
      </c>
      <c r="S26" s="5" t="s">
        <v>60</v>
      </c>
    </row>
    <row r="27" customFormat="false" ht="13" hidden="false" customHeight="false" outlineLevel="0" collapsed="false">
      <c r="A27" s="1" t="s">
        <v>61</v>
      </c>
      <c r="B27" s="1" t="n">
        <v>150</v>
      </c>
      <c r="H27" s="3" t="s">
        <v>62</v>
      </c>
      <c r="I27" s="3" t="s">
        <v>63</v>
      </c>
      <c r="J27" s="3"/>
      <c r="L27" s="3"/>
      <c r="M27" s="5"/>
      <c r="N27" s="5"/>
      <c r="O27" s="5"/>
      <c r="P27" s="5"/>
      <c r="Q27" s="5"/>
      <c r="R27" s="5"/>
    </row>
    <row r="28" customFormat="false" ht="13" hidden="false" customHeight="false" outlineLevel="0" collapsed="false">
      <c r="A28" s="1" t="s">
        <v>64</v>
      </c>
      <c r="B28" s="2" t="n">
        <f aca="false">O7</f>
        <v>58.41</v>
      </c>
      <c r="H28" s="3"/>
      <c r="I28" s="3"/>
      <c r="J28" s="3"/>
      <c r="M28" s="5"/>
      <c r="N28" s="5"/>
      <c r="O28" s="5"/>
      <c r="P28" s="5"/>
      <c r="Q28" s="5"/>
      <c r="R28" s="5"/>
    </row>
    <row r="29" customFormat="false" ht="13" hidden="false" customHeight="false" outlineLevel="0" collapsed="false">
      <c r="A29" s="1" t="s">
        <v>65</v>
      </c>
      <c r="B29" s="1" t="n">
        <v>40</v>
      </c>
      <c r="M29" s="5"/>
      <c r="N29" s="5"/>
      <c r="O29" s="5"/>
      <c r="P29" s="5"/>
      <c r="Q29" s="5"/>
      <c r="R29" s="5"/>
    </row>
    <row r="30" customFormat="false" ht="13" hidden="false" customHeight="false" outlineLevel="0" collapsed="false">
      <c r="A30" s="1" t="s">
        <v>66</v>
      </c>
      <c r="B30" s="1" t="n">
        <v>80</v>
      </c>
    </row>
    <row r="32" customFormat="false" ht="13" hidden="false" customHeight="false" outlineLevel="0" collapsed="false">
      <c r="A32" s="1" t="s">
        <v>67</v>
      </c>
      <c r="B32" s="1" t="n">
        <f aca="false">SUM(B23:B30)</f>
        <v>438.41</v>
      </c>
    </row>
  </sheetData>
  <printOptions headings="false" gridLines="false" gridLinesSet="true" horizontalCentered="false" verticalCentered="false"/>
  <pageMargins left="0" right="0" top="0" bottom="0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48576"/>
  <sheetViews>
    <sheetView showFormulas="false" showGridLines="false" showRowColHeaders="true" showZeros="true" rightToLeft="false" tabSelected="true" showOutlineSymbols="true" defaultGridColor="true" view="normal" topLeftCell="H1" colorId="64" zoomScale="75" zoomScaleNormal="75" zoomScalePageLayoutView="100" workbookViewId="0">
      <selection pane="topLeft" activeCell="I6" activeCellId="0" sqref="I6"/>
    </sheetView>
  </sheetViews>
  <sheetFormatPr defaultColWidth="10.59375" defaultRowHeight="17.9" zeroHeight="false" outlineLevelRow="0" outlineLevelCol="0"/>
  <cols>
    <col collapsed="false" customWidth="true" hidden="false" outlineLevel="0" max="1" min="1" style="6" width="27.1"/>
    <col collapsed="false" customWidth="true" hidden="false" outlineLevel="0" max="2" min="2" style="6" width="6.94"/>
    <col collapsed="false" customWidth="true" hidden="false" outlineLevel="0" max="3" min="3" style="6" width="10.22"/>
    <col collapsed="false" customWidth="true" hidden="false" outlineLevel="0" max="4" min="4" style="6" width="1.62"/>
    <col collapsed="false" customWidth="true" hidden="false" outlineLevel="0" max="5" min="5" style="6" width="31"/>
    <col collapsed="false" customWidth="true" hidden="false" outlineLevel="0" max="6" min="6" style="6" width="6.08"/>
    <col collapsed="false" customWidth="true" hidden="false" outlineLevel="0" max="7" min="7" style="6" width="8.19"/>
    <col collapsed="false" customWidth="true" hidden="false" outlineLevel="0" max="8" min="8" style="6" width="1.62"/>
    <col collapsed="false" customWidth="true" hidden="false" outlineLevel="0" max="9" min="9" style="6" width="17.69"/>
    <col collapsed="false" customWidth="true" hidden="false" outlineLevel="0" max="10" min="10" style="6" width="4.5"/>
    <col collapsed="false" customWidth="true" hidden="false" outlineLevel="0" max="11" min="11" style="6" width="8.19"/>
    <col collapsed="false" customWidth="true" hidden="false" outlineLevel="0" max="12" min="12" style="6" width="1.62"/>
    <col collapsed="false" customWidth="true" hidden="false" outlineLevel="0" max="13" min="13" style="6" width="20.61"/>
    <col collapsed="false" customWidth="true" hidden="false" outlineLevel="0" max="14" min="14" style="6" width="8.15"/>
    <col collapsed="false" customWidth="true" hidden="false" outlineLevel="0" max="15" min="15" style="6" width="8.19"/>
    <col collapsed="false" customWidth="true" hidden="false" outlineLevel="0" max="16" min="16" style="6" width="1.62"/>
    <col collapsed="false" customWidth="true" hidden="false" outlineLevel="0" max="17" min="17" style="6" width="33.44"/>
    <col collapsed="false" customWidth="true" hidden="false" outlineLevel="0" max="18" min="18" style="6" width="7.18"/>
    <col collapsed="false" customWidth="true" hidden="false" outlineLevel="0" max="19" min="19" style="6" width="8.19"/>
    <col collapsed="false" customWidth="true" hidden="false" outlineLevel="0" max="20" min="20" style="6" width="1.62"/>
    <col collapsed="false" customWidth="true" hidden="false" outlineLevel="0" max="21" min="21" style="6" width="25.76"/>
    <col collapsed="false" customWidth="true" hidden="false" outlineLevel="0" max="25" min="22" style="6" width="15.63"/>
    <col collapsed="false" customWidth="false" hidden="false" outlineLevel="0" max="1024" min="26" style="6" width="10.59"/>
  </cols>
  <sheetData>
    <row r="1" customFormat="false" ht="17.9" hidden="false" customHeight="true" outlineLevel="0" collapsed="false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customFormat="false" ht="17.9" hidden="false" customHeight="true" outlineLevel="0" collapsed="false">
      <c r="A2" s="8" t="s">
        <v>68</v>
      </c>
      <c r="B2" s="8"/>
      <c r="C2" s="8"/>
      <c r="D2" s="7"/>
      <c r="E2" s="8" t="s">
        <v>69</v>
      </c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8" t="s">
        <v>70</v>
      </c>
      <c r="R2" s="8"/>
      <c r="S2" s="8"/>
      <c r="T2" s="7"/>
      <c r="U2" s="7"/>
      <c r="V2" s="7"/>
      <c r="W2" s="7"/>
      <c r="X2" s="7"/>
      <c r="Y2" s="7"/>
    </row>
    <row r="3" customFormat="false" ht="17.9" hidden="false" customHeight="true" outlineLevel="0" collapsed="false">
      <c r="A3" s="9" t="s">
        <v>71</v>
      </c>
      <c r="B3" s="9" t="s">
        <v>72</v>
      </c>
      <c r="C3" s="10" t="n">
        <v>1.2</v>
      </c>
      <c r="D3" s="7"/>
      <c r="E3" s="9" t="s">
        <v>73</v>
      </c>
      <c r="F3" s="9" t="s">
        <v>74</v>
      </c>
      <c r="G3" s="11" t="n">
        <v>40</v>
      </c>
      <c r="H3" s="7"/>
      <c r="I3" s="7"/>
      <c r="J3" s="7"/>
      <c r="K3" s="7"/>
      <c r="L3" s="7"/>
      <c r="M3" s="7"/>
      <c r="N3" s="7"/>
      <c r="O3" s="7"/>
      <c r="P3" s="7"/>
      <c r="Q3" s="9" t="s">
        <v>75</v>
      </c>
      <c r="R3" s="9" t="s">
        <v>76</v>
      </c>
      <c r="S3" s="12" t="n">
        <f aca="false">M15*S19</f>
        <v>0</v>
      </c>
      <c r="T3" s="7"/>
      <c r="U3" s="7"/>
      <c r="V3" s="7"/>
      <c r="W3" s="7"/>
      <c r="X3" s="7"/>
      <c r="Y3" s="7"/>
    </row>
    <row r="4" customFormat="false" ht="17.9" hidden="false" customHeight="true" outlineLevel="0" collapsed="false">
      <c r="A4" s="9" t="s">
        <v>77</v>
      </c>
      <c r="B4" s="9" t="s">
        <v>78</v>
      </c>
      <c r="C4" s="13" t="n">
        <v>200</v>
      </c>
      <c r="D4" s="7"/>
      <c r="E4" s="9" t="s">
        <v>79</v>
      </c>
      <c r="F4" s="9" t="s">
        <v>80</v>
      </c>
      <c r="G4" s="11" t="n">
        <v>12</v>
      </c>
      <c r="H4" s="7"/>
      <c r="I4" s="7"/>
      <c r="J4" s="7"/>
      <c r="K4" s="7"/>
      <c r="L4" s="7"/>
      <c r="M4" s="7"/>
      <c r="N4" s="7"/>
      <c r="O4" s="7"/>
      <c r="P4" s="7"/>
      <c r="Q4" s="9"/>
      <c r="R4" s="9"/>
      <c r="S4" s="12"/>
      <c r="T4" s="7"/>
      <c r="U4" s="7"/>
      <c r="V4" s="7"/>
      <c r="W4" s="7"/>
      <c r="X4" s="7"/>
      <c r="Y4" s="7"/>
    </row>
    <row r="5" customFormat="false" ht="17.9" hidden="false" customHeight="true" outlineLevel="0" collapsed="false">
      <c r="A5" s="9" t="s">
        <v>3</v>
      </c>
      <c r="B5" s="9" t="s">
        <v>81</v>
      </c>
      <c r="C5" s="13" t="n">
        <v>80</v>
      </c>
      <c r="D5" s="7"/>
      <c r="E5" s="9" t="s">
        <v>82</v>
      </c>
      <c r="F5" s="9" t="s">
        <v>83</v>
      </c>
      <c r="G5" s="11" t="n">
        <v>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U5" s="7"/>
      <c r="V5" s="7"/>
      <c r="W5" s="7"/>
      <c r="X5" s="7"/>
      <c r="Y5" s="7"/>
    </row>
    <row r="6" customFormat="false" ht="17.9" hidden="false" customHeight="true" outlineLevel="0" collapsed="false">
      <c r="A6" s="9" t="s">
        <v>84</v>
      </c>
      <c r="B6" s="9" t="s">
        <v>85</v>
      </c>
      <c r="C6" s="12" t="n">
        <f aca="false">Mh*rpp</f>
        <v>96</v>
      </c>
      <c r="D6" s="7"/>
      <c r="E6" s="9" t="s">
        <v>86</v>
      </c>
      <c r="F6" s="9" t="s">
        <v>87</v>
      </c>
      <c r="G6" s="11" t="n">
        <v>6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U6" s="7"/>
      <c r="V6" s="7"/>
      <c r="W6" s="7"/>
      <c r="X6" s="7"/>
      <c r="Y6" s="7"/>
    </row>
    <row r="7" customFormat="false" ht="17.9" hidden="false" customHeight="true" outlineLevel="0" collapsed="false">
      <c r="A7" s="14"/>
      <c r="B7" s="14"/>
      <c r="C7" s="14"/>
      <c r="D7" s="7"/>
      <c r="E7" s="9" t="s">
        <v>88</v>
      </c>
      <c r="F7" s="9" t="s">
        <v>89</v>
      </c>
      <c r="G7" s="13" t="n">
        <v>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U7" s="7"/>
      <c r="V7" s="7"/>
      <c r="W7" s="7"/>
      <c r="X7" s="7"/>
      <c r="Y7" s="7"/>
    </row>
    <row r="8" customFormat="false" ht="17.9" hidden="false" customHeight="true" outlineLevel="0" collapsed="false">
      <c r="A8" s="7"/>
      <c r="B8" s="7"/>
      <c r="C8" s="7"/>
      <c r="D8" s="7"/>
      <c r="E8" s="9" t="s">
        <v>90</v>
      </c>
      <c r="F8" s="9" t="s">
        <v>91</v>
      </c>
      <c r="G8" s="13" t="n">
        <v>10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W8" s="7"/>
      <c r="X8" s="7"/>
      <c r="Y8" s="7"/>
    </row>
    <row r="9" customFormat="false" ht="17.9" hidden="false" customHeight="true" outlineLevel="0" collapsed="false">
      <c r="A9" s="7"/>
      <c r="B9" s="7"/>
      <c r="C9" s="7"/>
      <c r="D9" s="7"/>
      <c r="E9" s="9" t="s">
        <v>92</v>
      </c>
      <c r="F9" s="9" t="s">
        <v>93</v>
      </c>
      <c r="G9" s="13" t="n">
        <v>0</v>
      </c>
      <c r="H9" s="7"/>
      <c r="I9" s="8" t="s">
        <v>94</v>
      </c>
      <c r="J9" s="8"/>
      <c r="K9" s="8"/>
      <c r="L9" s="7"/>
      <c r="M9" s="8" t="s">
        <v>95</v>
      </c>
      <c r="N9" s="8"/>
      <c r="O9" s="8"/>
      <c r="P9" s="7"/>
      <c r="Q9" s="8" t="s">
        <v>96</v>
      </c>
      <c r="R9" s="8"/>
      <c r="S9" s="8"/>
      <c r="T9" s="7"/>
      <c r="U9" s="7"/>
      <c r="V9" s="7"/>
      <c r="W9" s="7"/>
      <c r="X9" s="7"/>
      <c r="Y9" s="7"/>
    </row>
    <row r="10" customFormat="false" ht="17.9" hidden="false" customHeight="true" outlineLevel="0" collapsed="false">
      <c r="A10" s="7"/>
      <c r="B10" s="7"/>
      <c r="C10" s="7"/>
      <c r="D10" s="7"/>
      <c r="E10" s="9" t="s">
        <v>97</v>
      </c>
      <c r="F10" s="9" t="s">
        <v>98</v>
      </c>
      <c r="G10" s="13" t="n">
        <v>30</v>
      </c>
      <c r="H10" s="7"/>
      <c r="I10" s="9" t="s">
        <v>99</v>
      </c>
      <c r="J10" s="9" t="s">
        <v>100</v>
      </c>
      <c r="K10" s="10" t="n">
        <v>0.7</v>
      </c>
      <c r="L10" s="7"/>
      <c r="M10" s="9" t="s">
        <v>75</v>
      </c>
      <c r="N10" s="9" t="s">
        <v>101</v>
      </c>
      <c r="O10" s="13" t="n">
        <v>24</v>
      </c>
      <c r="P10" s="7"/>
      <c r="Q10" s="9" t="s">
        <v>75</v>
      </c>
      <c r="R10" s="9" t="s">
        <v>102</v>
      </c>
      <c r="S10" s="12" t="n">
        <f aca="false">S19*S13</f>
        <v>25.2</v>
      </c>
      <c r="T10" s="7"/>
      <c r="U10" s="7"/>
      <c r="V10" s="7"/>
      <c r="W10" s="7"/>
      <c r="X10" s="7"/>
      <c r="Y10" s="7"/>
    </row>
    <row r="11" customFormat="false" ht="17.9" hidden="false" customHeight="true" outlineLevel="0" collapsed="false">
      <c r="A11" s="7"/>
      <c r="B11" s="7"/>
      <c r="C11" s="7"/>
      <c r="D11" s="7"/>
      <c r="E11" s="9" t="s">
        <v>103</v>
      </c>
      <c r="F11" s="9" t="s">
        <v>104</v>
      </c>
      <c r="G11" s="15" t="n">
        <f aca="false">d/Vmoy</f>
        <v>3.33333333333333</v>
      </c>
      <c r="H11" s="7"/>
      <c r="L11" s="7"/>
      <c r="M11" s="9" t="s">
        <v>105</v>
      </c>
      <c r="N11" s="9" t="s">
        <v>106</v>
      </c>
      <c r="O11" s="12" t="n">
        <f aca="false">O14/O10</f>
        <v>2.91666666666667</v>
      </c>
      <c r="P11" s="7"/>
      <c r="Q11" s="9" t="s">
        <v>107</v>
      </c>
      <c r="R11" s="9" t="s">
        <v>108</v>
      </c>
      <c r="S11" s="12" t="n">
        <f aca="false">S20*S14</f>
        <v>20</v>
      </c>
      <c r="T11" s="7"/>
      <c r="U11" s="7"/>
      <c r="V11" s="7"/>
      <c r="W11" s="7"/>
      <c r="X11" s="7"/>
      <c r="Y11" s="7"/>
    </row>
    <row r="12" customFormat="false" ht="17.9" hidden="false" customHeight="true" outlineLevel="0" collapsed="false">
      <c r="A12" s="7"/>
      <c r="B12" s="7"/>
      <c r="C12" s="7"/>
      <c r="D12" s="7"/>
      <c r="E12" s="9" t="s">
        <v>109</v>
      </c>
      <c r="F12" s="9" t="s">
        <v>110</v>
      </c>
      <c r="G12" s="15" t="n">
        <f aca="false">Vmin/(tdem*3.6)</f>
        <v>0.333333333333333</v>
      </c>
      <c r="H12" s="7"/>
      <c r="L12" s="7"/>
      <c r="M12" s="9" t="s">
        <v>111</v>
      </c>
      <c r="N12" s="9" t="s">
        <v>112</v>
      </c>
      <c r="O12" s="12" t="n">
        <f aca="false">O13/O10</f>
        <v>46.4166666666667</v>
      </c>
      <c r="P12" s="7"/>
      <c r="Q12" s="9" t="s">
        <v>113</v>
      </c>
      <c r="R12" s="9"/>
      <c r="S12" s="12" t="n">
        <f aca="false">O14/S10*G11</f>
        <v>9.25925925925925</v>
      </c>
      <c r="T12" s="7"/>
      <c r="U12" s="7"/>
      <c r="V12" s="7"/>
      <c r="W12" s="7"/>
      <c r="X12" s="7"/>
      <c r="Y12" s="7"/>
    </row>
    <row r="13" customFormat="false" ht="17.9" hidden="false" customHeight="true" outlineLevel="0" collapsed="false">
      <c r="A13" s="7"/>
      <c r="B13" s="7"/>
      <c r="C13" s="7"/>
      <c r="D13" s="7"/>
      <c r="E13" s="0"/>
      <c r="F13" s="0"/>
      <c r="G13" s="0"/>
      <c r="H13" s="7"/>
      <c r="L13" s="7"/>
      <c r="M13" s="9" t="s">
        <v>114</v>
      </c>
      <c r="N13" s="9" t="s">
        <v>115</v>
      </c>
      <c r="O13" s="12" t="n">
        <f aca="false">MAX(ROUND((G22-(C6*C10))/K10,0),ROUND((G21-(C4*C10))/K10,0))</f>
        <v>1114</v>
      </c>
      <c r="P13" s="7"/>
      <c r="Q13" s="9" t="s">
        <v>116</v>
      </c>
      <c r="R13" s="9" t="s">
        <v>117</v>
      </c>
      <c r="S13" s="12" t="n">
        <f aca="false">ROUND(O10/S19,0)</f>
        <v>7</v>
      </c>
      <c r="T13" s="7"/>
      <c r="U13" s="7"/>
      <c r="V13" s="7"/>
      <c r="W13" s="7"/>
      <c r="X13" s="7"/>
      <c r="Y13" s="7"/>
    </row>
    <row r="14" customFormat="false" ht="17.9" hidden="false" customHeight="true" outlineLevel="0" collapsed="false">
      <c r="A14" s="7"/>
      <c r="B14" s="7"/>
      <c r="C14" s="7"/>
      <c r="D14" s="7"/>
      <c r="E14" s="8" t="s">
        <v>118</v>
      </c>
      <c r="F14" s="8"/>
      <c r="G14" s="8"/>
      <c r="H14" s="7"/>
      <c r="L14" s="7"/>
      <c r="M14" s="9" t="s">
        <v>119</v>
      </c>
      <c r="N14" s="9" t="s">
        <v>120</v>
      </c>
      <c r="O14" s="12" t="n">
        <f aca="false">ROUND((Pmoy-(Phmoy))/rm,0)</f>
        <v>70</v>
      </c>
      <c r="P14" s="7"/>
      <c r="Q14" s="9" t="s">
        <v>121</v>
      </c>
      <c r="R14" s="9" t="s">
        <v>122</v>
      </c>
      <c r="S14" s="12" t="n">
        <f aca="false">MAX(ROUND(S12/S22,0),ROUND(O12/S21,0))</f>
        <v>1</v>
      </c>
      <c r="T14" s="7"/>
      <c r="U14" s="7"/>
      <c r="V14" s="7"/>
      <c r="W14" s="7"/>
      <c r="X14" s="7"/>
      <c r="Y14" s="7"/>
    </row>
    <row r="15" customFormat="false" ht="17.9" hidden="false" customHeight="true" outlineLevel="0" collapsed="false">
      <c r="A15" s="7"/>
      <c r="B15" s="7"/>
      <c r="C15" s="7"/>
      <c r="D15" s="7"/>
      <c r="E15" s="9" t="s">
        <v>3</v>
      </c>
      <c r="F15" s="9" t="s">
        <v>123</v>
      </c>
      <c r="G15" s="13" t="n">
        <v>300</v>
      </c>
      <c r="H15" s="7"/>
      <c r="L15" s="7"/>
      <c r="O15" s="7"/>
      <c r="P15" s="7"/>
      <c r="Q15" s="9" t="s">
        <v>124</v>
      </c>
      <c r="R15" s="9"/>
      <c r="S15" s="12" t="n">
        <f aca="false">S23*S13*S14</f>
        <v>115.7247</v>
      </c>
      <c r="T15" s="7"/>
      <c r="U15" s="7"/>
      <c r="V15" s="7"/>
      <c r="W15" s="7"/>
      <c r="X15" s="7"/>
      <c r="Y15" s="7"/>
    </row>
    <row r="16" customFormat="false" ht="17.9" hidden="false" customHeight="true" outlineLevel="0" collapsed="false">
      <c r="A16" s="7"/>
      <c r="B16" s="7"/>
      <c r="C16" s="7"/>
      <c r="D16" s="7"/>
      <c r="E16" s="9" t="s">
        <v>125</v>
      </c>
      <c r="F16" s="9" t="s">
        <v>126</v>
      </c>
      <c r="G16" s="13" t="n">
        <v>1</v>
      </c>
      <c r="H16" s="7"/>
      <c r="K16" s="7"/>
      <c r="L16" s="7"/>
      <c r="M16" s="7"/>
      <c r="N16" s="7"/>
      <c r="O16" s="7"/>
      <c r="P16" s="7"/>
      <c r="Q16" s="7"/>
      <c r="R16" s="7"/>
      <c r="U16" s="7"/>
      <c r="V16" s="7"/>
      <c r="W16" s="7"/>
      <c r="X16" s="7"/>
      <c r="Y16" s="7"/>
    </row>
    <row r="17" customFormat="false" ht="17.9" hidden="false" customHeight="true" outlineLevel="0" collapsed="false">
      <c r="A17" s="7"/>
      <c r="B17" s="16" t="s">
        <v>6</v>
      </c>
      <c r="C17" s="17" t="s">
        <v>127</v>
      </c>
      <c r="D17" s="7"/>
      <c r="E17" s="9" t="s">
        <v>128</v>
      </c>
      <c r="F17" s="9" t="s">
        <v>129</v>
      </c>
      <c r="G17" s="13" t="n">
        <v>0.5</v>
      </c>
      <c r="K17" s="7"/>
      <c r="L17" s="7"/>
      <c r="M17" s="7"/>
      <c r="N17" s="7"/>
      <c r="O17" s="7"/>
      <c r="P17" s="7"/>
      <c r="Q17" s="8" t="s">
        <v>130</v>
      </c>
      <c r="R17" s="8"/>
      <c r="S17" s="8"/>
      <c r="U17" s="7"/>
      <c r="V17" s="7"/>
      <c r="W17" s="7"/>
      <c r="X17" s="7"/>
      <c r="Y17" s="7"/>
    </row>
    <row r="18" customFormat="false" ht="17.9" hidden="false" customHeight="true" outlineLevel="0" collapsed="false">
      <c r="A18" s="7"/>
      <c r="B18" s="16" t="s">
        <v>131</v>
      </c>
      <c r="C18" s="17" t="s">
        <v>132</v>
      </c>
      <c r="D18" s="7"/>
      <c r="E18" s="9" t="s">
        <v>133</v>
      </c>
      <c r="F18" s="9" t="s">
        <v>134</v>
      </c>
      <c r="G18" s="13" t="n">
        <v>0.33</v>
      </c>
      <c r="K18" s="7"/>
      <c r="L18" s="7"/>
      <c r="M18" s="7"/>
      <c r="N18" s="7"/>
      <c r="O18" s="7"/>
      <c r="P18" s="7"/>
      <c r="Q18" s="9" t="s">
        <v>135</v>
      </c>
      <c r="R18" s="9"/>
      <c r="S18" s="12" t="n">
        <f aca="false">S13*S14</f>
        <v>7</v>
      </c>
      <c r="U18" s="7"/>
      <c r="V18" s="7"/>
      <c r="W18" s="7"/>
      <c r="X18" s="7"/>
      <c r="Y18" s="7"/>
    </row>
    <row r="19" customFormat="false" ht="17.9" hidden="false" customHeight="true" outlineLevel="0" collapsed="false">
      <c r="A19" s="7"/>
      <c r="B19" s="16" t="s">
        <v>136</v>
      </c>
      <c r="C19" s="17" t="s">
        <v>137</v>
      </c>
      <c r="D19" s="7"/>
      <c r="E19" s="9" t="s">
        <v>138</v>
      </c>
      <c r="F19" s="9" t="s">
        <v>139</v>
      </c>
      <c r="G19" s="12" t="n">
        <f aca="false">(p+f)*(Mc+Mh)*(1/36)+(250/11664)*Cx*(Vmoy+v)^2</f>
        <v>12.0987654320988</v>
      </c>
      <c r="K19" s="7"/>
      <c r="L19" s="7"/>
      <c r="M19" s="7"/>
      <c r="N19" s="7"/>
      <c r="O19" s="7"/>
      <c r="P19" s="7"/>
      <c r="Q19" s="9" t="s">
        <v>140</v>
      </c>
      <c r="R19" s="9" t="s">
        <v>141</v>
      </c>
      <c r="S19" s="13" t="n">
        <v>3.6</v>
      </c>
      <c r="U19" s="7"/>
      <c r="V19" s="7"/>
      <c r="W19" s="7"/>
      <c r="X19" s="7"/>
      <c r="Y19" s="7"/>
    </row>
    <row r="20" customFormat="false" ht="17.9" hidden="false" customHeight="true" outlineLevel="0" collapsed="false">
      <c r="A20" s="7"/>
      <c r="B20" s="16" t="s">
        <v>142</v>
      </c>
      <c r="C20" s="17" t="s">
        <v>143</v>
      </c>
      <c r="D20" s="7"/>
      <c r="E20" s="9" t="s">
        <v>144</v>
      </c>
      <c r="F20" s="9" t="s">
        <v>145</v>
      </c>
      <c r="G20" s="12" t="n">
        <f aca="false">(pmaxi+f)*(Mc+Mh)*(1/36)+(250/11664)*Cx*(vmax)^2</f>
        <v>125.756172839506</v>
      </c>
      <c r="K20" s="7"/>
      <c r="L20" s="7"/>
      <c r="M20" s="7"/>
      <c r="N20" s="7"/>
      <c r="O20" s="7"/>
      <c r="P20" s="7"/>
      <c r="Q20" s="9" t="s">
        <v>107</v>
      </c>
      <c r="R20" s="9" t="s">
        <v>146</v>
      </c>
      <c r="S20" s="13" t="n">
        <v>20</v>
      </c>
      <c r="U20" s="7"/>
      <c r="V20" s="7"/>
      <c r="W20" s="7"/>
      <c r="X20" s="7"/>
      <c r="Y20" s="7"/>
    </row>
    <row r="21" customFormat="false" ht="17.9" hidden="false" customHeight="true" outlineLevel="0" collapsed="false">
      <c r="A21" s="7"/>
      <c r="B21" s="16" t="s">
        <v>122</v>
      </c>
      <c r="C21" s="17" t="s">
        <v>147</v>
      </c>
      <c r="D21" s="7"/>
      <c r="E21" s="9" t="s">
        <v>148</v>
      </c>
      <c r="F21" s="9" t="s">
        <v>149</v>
      </c>
      <c r="G21" s="12" t="n">
        <f aca="false">Vmin*((pmaxi+f)*(Mc+Mh)*(1/36)+(250/11664)*Cx*(Vmin+vmax)^2)</f>
        <v>780</v>
      </c>
      <c r="I21" s="7"/>
      <c r="J21" s="7"/>
      <c r="K21" s="7"/>
      <c r="L21" s="7"/>
      <c r="M21" s="7"/>
      <c r="N21" s="7"/>
      <c r="O21" s="7"/>
      <c r="P21" s="7"/>
      <c r="Q21" s="9" t="s">
        <v>150</v>
      </c>
      <c r="R21" s="9" t="s">
        <v>151</v>
      </c>
      <c r="S21" s="13" t="n">
        <v>60</v>
      </c>
      <c r="U21" s="7"/>
      <c r="V21" s="7"/>
      <c r="W21" s="7"/>
      <c r="X21" s="7"/>
      <c r="Y21" s="7"/>
    </row>
    <row r="22" customFormat="false" ht="17.9" hidden="false" customHeight="true" outlineLevel="0" collapsed="false">
      <c r="A22" s="7"/>
      <c r="B22" s="7"/>
      <c r="C22" s="7"/>
      <c r="D22" s="7"/>
      <c r="E22" s="9" t="s">
        <v>152</v>
      </c>
      <c r="F22" s="9" t="s">
        <v>153</v>
      </c>
      <c r="G22" s="12" t="n">
        <f aca="false">Vmoy*((p+f)*(Mc+Mh)*(1/36)+(250/11664)*Cx*(Vmoy+v)^2)</f>
        <v>145.185185185185</v>
      </c>
      <c r="I22" s="7" t="s">
        <v>154</v>
      </c>
      <c r="J22" s="7"/>
      <c r="K22" s="7"/>
      <c r="L22" s="7"/>
      <c r="M22" s="7"/>
      <c r="N22" s="7"/>
      <c r="O22" s="7"/>
      <c r="P22" s="7"/>
      <c r="Q22" s="9" t="s">
        <v>113</v>
      </c>
      <c r="R22" s="9"/>
      <c r="S22" s="13" t="n">
        <v>9.9</v>
      </c>
      <c r="U22" s="7"/>
      <c r="V22" s="7"/>
    </row>
    <row r="23" customFormat="false" ht="17.9" hidden="false" customHeight="true" outlineLevel="0" collapsed="false">
      <c r="A23" s="7"/>
      <c r="B23" s="7"/>
      <c r="C23" s="7"/>
      <c r="D23" s="7"/>
      <c r="E23" s="9" t="s">
        <v>155</v>
      </c>
      <c r="F23" s="9" t="s">
        <v>156</v>
      </c>
      <c r="G23" s="12" t="n">
        <f aca="false"> Pmax * rroue * 3.6 / Vmoy</f>
        <v>77.22</v>
      </c>
      <c r="H23" s="7"/>
      <c r="K23" s="7"/>
      <c r="L23" s="7"/>
      <c r="M23" s="7"/>
      <c r="N23" s="7"/>
      <c r="O23" s="7"/>
      <c r="P23" s="7"/>
      <c r="Q23" s="9" t="s">
        <v>157</v>
      </c>
      <c r="R23" s="9"/>
      <c r="S23" s="13" t="n">
        <f aca="false">3.14*(1.8/2)^2*6.5</f>
        <v>16.5321</v>
      </c>
      <c r="U23" s="7"/>
      <c r="V23" s="7"/>
    </row>
    <row r="24" customFormat="false" ht="17.9" hidden="false" customHeight="true" outlineLevel="0" collapsed="false">
      <c r="A24" s="7"/>
      <c r="B24" s="7"/>
      <c r="C24" s="7"/>
      <c r="D24" s="7"/>
      <c r="E24" s="9" t="s">
        <v>158</v>
      </c>
      <c r="F24" s="9" t="s">
        <v>159</v>
      </c>
      <c r="G24" s="12" t="n">
        <f aca="false"> ((Mh+Mc)*Adem+F0)*rroue</f>
        <v>83.299537037037</v>
      </c>
      <c r="H24" s="7"/>
      <c r="K24" s="7"/>
      <c r="L24" s="7"/>
      <c r="M24" s="7"/>
      <c r="N24" s="7"/>
      <c r="O24" s="7"/>
      <c r="P24" s="7"/>
      <c r="U24" s="7"/>
      <c r="V24" s="7"/>
    </row>
    <row r="25" customFormat="false" ht="17.9" hidden="false" customHeight="true" outlineLevel="0" collapsed="false">
      <c r="A25" s="7"/>
      <c r="B25" s="7"/>
      <c r="C25" s="7"/>
      <c r="D25" s="7"/>
      <c r="E25" s="9" t="s">
        <v>160</v>
      </c>
      <c r="F25" s="9" t="s">
        <v>161</v>
      </c>
      <c r="G25" s="12" t="n">
        <f aca="false"> Vmoy /  (rroue * 3.6)</f>
        <v>10.1010101010101</v>
      </c>
      <c r="H25" s="7"/>
      <c r="K25" s="7"/>
      <c r="L25" s="7"/>
      <c r="M25" s="7"/>
      <c r="N25" s="7"/>
      <c r="O25" s="7"/>
      <c r="P25" s="7"/>
      <c r="Q25" s="8" t="s">
        <v>162</v>
      </c>
      <c r="R25" s="8"/>
      <c r="S25" s="8"/>
      <c r="U25" s="7"/>
      <c r="V25" s="7"/>
    </row>
    <row r="26" customFormat="false" ht="17.9" hidden="false" customHeight="true" outlineLevel="0" collapsed="false">
      <c r="A26" s="7"/>
      <c r="B26" s="7"/>
      <c r="C26" s="7"/>
      <c r="D26" s="7"/>
      <c r="E26" s="9" t="s">
        <v>163</v>
      </c>
      <c r="F26" s="9" t="s">
        <v>164</v>
      </c>
      <c r="G26" s="12" t="n">
        <f aca="false"> G25 * 60 / (2*PI())</f>
        <v>96.4575412678154</v>
      </c>
      <c r="H26" s="7"/>
      <c r="K26" s="7"/>
      <c r="L26" s="7"/>
      <c r="M26" s="7"/>
      <c r="N26" s="7"/>
      <c r="O26" s="7"/>
      <c r="P26" s="7"/>
      <c r="Q26" s="9"/>
      <c r="R26" s="9"/>
      <c r="S26" s="18"/>
      <c r="U26" s="7"/>
      <c r="V26" s="7"/>
    </row>
    <row r="27" customFormat="false" ht="17.9" hidden="false" customHeight="true" outlineLevel="0" collapsed="false">
      <c r="A27" s="7"/>
      <c r="B27" s="7"/>
      <c r="C27" s="7"/>
      <c r="D27" s="7"/>
      <c r="E27" s="0"/>
      <c r="F27" s="0"/>
      <c r="G27" s="0"/>
      <c r="H27" s="7"/>
      <c r="K27" s="7"/>
      <c r="L27" s="7"/>
      <c r="M27" s="7"/>
      <c r="N27" s="7"/>
      <c r="O27" s="7"/>
      <c r="P27" s="7"/>
      <c r="Q27" s="9" t="s">
        <v>165</v>
      </c>
      <c r="R27" s="9"/>
      <c r="S27" s="18"/>
      <c r="U27" s="7"/>
      <c r="V27" s="7"/>
    </row>
    <row r="28" customFormat="false" ht="17.9" hidden="false" customHeight="true" outlineLevel="0" collapsed="false">
      <c r="C28" s="7"/>
      <c r="D28" s="7"/>
      <c r="E28" s="0"/>
      <c r="F28" s="0"/>
      <c r="G28" s="0"/>
      <c r="H28" s="7"/>
      <c r="K28" s="7"/>
      <c r="L28" s="7"/>
      <c r="M28" s="7"/>
      <c r="N28" s="7"/>
      <c r="O28" s="7"/>
      <c r="P28" s="7"/>
      <c r="Q28" s="9" t="s">
        <v>166</v>
      </c>
      <c r="R28" s="9"/>
      <c r="S28" s="18"/>
      <c r="U28" s="7"/>
      <c r="V28" s="7"/>
    </row>
    <row r="29" customFormat="false" ht="17.9" hidden="false" customHeight="true" outlineLevel="0" collapsed="false">
      <c r="C29" s="7"/>
      <c r="D29" s="7"/>
      <c r="E29" s="0"/>
      <c r="F29" s="0"/>
      <c r="G29" s="0"/>
      <c r="H29" s="7"/>
      <c r="K29" s="7"/>
      <c r="L29" s="7"/>
      <c r="M29" s="7"/>
      <c r="N29" s="7"/>
      <c r="O29" s="7"/>
      <c r="P29" s="7"/>
      <c r="Q29" s="9"/>
      <c r="R29" s="9"/>
      <c r="S29" s="18"/>
      <c r="U29" s="7"/>
      <c r="V29" s="7"/>
    </row>
    <row r="30" customFormat="false" ht="17.9" hidden="false" customHeight="true" outlineLevel="0" collapsed="false">
      <c r="E30" s="0"/>
      <c r="F30" s="0"/>
      <c r="G30" s="0"/>
      <c r="H30" s="7"/>
      <c r="K30" s="7"/>
      <c r="L30" s="7"/>
      <c r="M30" s="7"/>
      <c r="N30" s="7"/>
      <c r="O30" s="7"/>
      <c r="P30" s="7"/>
      <c r="Q30" s="9" t="s">
        <v>167</v>
      </c>
      <c r="R30" s="9"/>
      <c r="S30" s="18"/>
      <c r="U30" s="7"/>
      <c r="V30" s="7"/>
    </row>
    <row r="31" customFormat="false" ht="17.9" hidden="false" customHeight="true" outlineLevel="0" collapsed="false">
      <c r="G31" s="7"/>
      <c r="H31" s="7"/>
      <c r="K31" s="7"/>
      <c r="L31" s="7"/>
      <c r="M31" s="7"/>
      <c r="N31" s="7"/>
      <c r="O31" s="7"/>
      <c r="P31" s="7"/>
      <c r="Q31" s="9" t="s">
        <v>168</v>
      </c>
      <c r="R31" s="9"/>
      <c r="S31" s="18"/>
    </row>
    <row r="32" customFormat="false" ht="17.9" hidden="false" customHeight="true" outlineLevel="0" collapsed="false">
      <c r="K32" s="7"/>
      <c r="L32" s="7"/>
      <c r="M32" s="7"/>
      <c r="N32" s="7"/>
      <c r="O32" s="7"/>
      <c r="P32" s="7"/>
      <c r="Q32" s="9"/>
      <c r="R32" s="9"/>
      <c r="S32" s="18"/>
    </row>
    <row r="33" customFormat="false" ht="17.9" hidden="false" customHeight="true" outlineLevel="0" collapsed="false">
      <c r="K33" s="7"/>
      <c r="L33" s="7"/>
      <c r="M33" s="7"/>
      <c r="N33" s="7"/>
      <c r="O33" s="7"/>
      <c r="P33" s="7"/>
    </row>
    <row r="34" customFormat="false" ht="17.9" hidden="false" customHeight="true" outlineLevel="0" collapsed="false">
      <c r="K34" s="7"/>
      <c r="L34" s="7"/>
      <c r="M34" s="7"/>
      <c r="N34" s="7"/>
      <c r="O34" s="7"/>
      <c r="P34" s="7"/>
      <c r="Q34" s="8" t="s">
        <v>169</v>
      </c>
      <c r="R34" s="8"/>
      <c r="S34" s="8"/>
    </row>
    <row r="35" customFormat="false" ht="17.9" hidden="false" customHeight="true" outlineLevel="0" collapsed="false">
      <c r="Q35" s="9" t="s">
        <v>170</v>
      </c>
      <c r="R35" s="9"/>
      <c r="S35" s="18"/>
    </row>
    <row r="36" customFormat="false" ht="17.9" hidden="false" customHeight="true" outlineLevel="0" collapsed="false">
      <c r="Q36" s="9" t="s">
        <v>171</v>
      </c>
      <c r="R36" s="9"/>
      <c r="S36" s="18"/>
    </row>
    <row r="37" customFormat="false" ht="17.9" hidden="false" customHeight="true" outlineLevel="0" collapsed="false">
      <c r="Q37" s="9" t="s">
        <v>172</v>
      </c>
      <c r="R37" s="9"/>
      <c r="S37" s="18"/>
    </row>
    <row r="38" customFormat="false" ht="17.9" hidden="false" customHeight="true" outlineLevel="0" collapsed="false">
      <c r="Q38" s="9"/>
      <c r="R38" s="9"/>
      <c r="S38" s="18"/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0">
    <mergeCell ref="A2:C2"/>
    <mergeCell ref="E2:G2"/>
    <mergeCell ref="Q2:S2"/>
    <mergeCell ref="I9:K9"/>
    <mergeCell ref="M9:O9"/>
    <mergeCell ref="Q9:S9"/>
    <mergeCell ref="E14:G14"/>
    <mergeCell ref="Q17:S17"/>
    <mergeCell ref="Q25:S25"/>
    <mergeCell ref="Q34:S34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5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7" activeCellId="0" sqref="E7"/>
    </sheetView>
  </sheetViews>
  <sheetFormatPr defaultColWidth="6.5" defaultRowHeight="12.8" zeroHeight="false" outlineLevelRow="0" outlineLevelCol="0"/>
  <cols>
    <col collapsed="false" customWidth="true" hidden="false" outlineLevel="0" max="1" min="1" style="1" width="21.69"/>
    <col collapsed="false" customWidth="true" hidden="false" outlineLevel="0" max="3" min="2" style="1" width="17.7"/>
    <col collapsed="false" customWidth="true" hidden="false" outlineLevel="0" max="4" min="4" style="1" width="5.32"/>
    <col collapsed="false" customWidth="true" hidden="false" outlineLevel="0" max="6" min="5" style="1" width="9.73"/>
    <col collapsed="false" customWidth="true" hidden="false" outlineLevel="0" max="7" min="7" style="1" width="13.33"/>
    <col collapsed="false" customWidth="true" hidden="false" outlineLevel="0" max="15" min="8" style="1" width="9.73"/>
    <col collapsed="false" customWidth="false" hidden="false" outlineLevel="0" max="16" min="16" style="1" width="6.5"/>
    <col collapsed="false" customWidth="true" hidden="false" outlineLevel="0" max="17" min="17" style="5" width="5.08"/>
    <col collapsed="false" customWidth="false" hidden="false" outlineLevel="0" max="1024" min="18" style="1" width="6.5"/>
  </cols>
  <sheetData>
    <row r="1" customFormat="false" ht="12.8" hidden="false" customHeight="false" outlineLevel="0" collapsed="false">
      <c r="A1" s="19" t="s">
        <v>173</v>
      </c>
      <c r="B1" s="19"/>
    </row>
    <row r="2" customFormat="false" ht="12.8" hidden="false" customHeight="false" outlineLevel="0" collapsed="false">
      <c r="D2" s="20" t="s">
        <v>174</v>
      </c>
      <c r="E2" s="20"/>
      <c r="F2" s="20"/>
      <c r="G2" s="20"/>
      <c r="H2" s="20"/>
      <c r="I2" s="20"/>
      <c r="J2" s="20"/>
    </row>
    <row r="3" customFormat="false" ht="12.8" hidden="false" customHeight="false" outlineLevel="0" collapsed="false">
      <c r="A3" s="1" t="s">
        <v>175</v>
      </c>
    </row>
    <row r="5" customFormat="false" ht="12.8" hidden="false" customHeight="false" outlineLevel="0" collapsed="false">
      <c r="A5" s="21" t="s">
        <v>176</v>
      </c>
      <c r="B5" s="1" t="s">
        <v>177</v>
      </c>
      <c r="C5" s="1" t="n">
        <v>10</v>
      </c>
    </row>
    <row r="6" customFormat="false" ht="12.8" hidden="false" customHeight="false" outlineLevel="0" collapsed="false">
      <c r="A6" s="1" t="s">
        <v>178</v>
      </c>
      <c r="B6" s="1" t="s">
        <v>179</v>
      </c>
      <c r="C6" s="1" t="n">
        <v>75</v>
      </c>
      <c r="E6" s="22" t="s">
        <v>180</v>
      </c>
      <c r="F6" s="23" t="s">
        <v>19</v>
      </c>
      <c r="G6" s="24" t="s">
        <v>181</v>
      </c>
      <c r="I6" s="22" t="s">
        <v>180</v>
      </c>
      <c r="J6" s="23" t="s">
        <v>19</v>
      </c>
      <c r="K6" s="24" t="s">
        <v>182</v>
      </c>
      <c r="M6" s="22" t="s">
        <v>180</v>
      </c>
      <c r="N6" s="23" t="s">
        <v>19</v>
      </c>
      <c r="O6" s="24" t="s">
        <v>183</v>
      </c>
      <c r="Q6" s="5" t="s">
        <v>184</v>
      </c>
    </row>
    <row r="7" customFormat="false" ht="12.8" hidden="false" customHeight="false" outlineLevel="0" collapsed="false">
      <c r="A7" s="1" t="s">
        <v>185</v>
      </c>
      <c r="B7" s="1" t="s">
        <v>177</v>
      </c>
      <c r="C7" s="1" t="n">
        <f aca="false">SUM(C5:C6)</f>
        <v>85</v>
      </c>
      <c r="E7" s="25" t="n">
        <v>15</v>
      </c>
      <c r="F7" s="5" t="n">
        <v>0</v>
      </c>
      <c r="G7" s="26" t="n">
        <f aca="false">($C$11+$C$14)*(F7+$C$6)*(E7/36)+(250/11664)*$C$12*E7*(E7-$C$13)^2</f>
        <v>501.607510288066</v>
      </c>
      <c r="I7" s="25" t="n">
        <v>15</v>
      </c>
      <c r="J7" s="5" t="n">
        <v>0</v>
      </c>
      <c r="K7" s="26" t="n">
        <f aca="false">($C$11+$C$14)*(J7+$C$6)*(I7/36)+(250/11664)*$C$12*I7*(I7-$C$13)^2</f>
        <v>501.607510288066</v>
      </c>
      <c r="M7" s="25" t="n">
        <v>25</v>
      </c>
      <c r="N7" s="5" t="n">
        <v>0</v>
      </c>
      <c r="O7" s="26" t="n">
        <f aca="false">($C$11+$C$14)*(N7+$C$6)*(M7/36)+(250/11664)*$C$12*M7*(M7-$C$13)^2</f>
        <v>857.445987654321</v>
      </c>
      <c r="Q7" s="5" t="n">
        <f aca="false">$C$15*$C$6</f>
        <v>150</v>
      </c>
    </row>
    <row r="8" customFormat="false" ht="12.8" hidden="false" customHeight="false" outlineLevel="0" collapsed="false">
      <c r="A8" s="1" t="s">
        <v>186</v>
      </c>
      <c r="B8" s="1" t="s">
        <v>187</v>
      </c>
      <c r="C8" s="1" t="n">
        <v>1</v>
      </c>
      <c r="E8" s="25" t="n">
        <v>5</v>
      </c>
      <c r="F8" s="5" t="n">
        <v>10</v>
      </c>
      <c r="G8" s="26" t="n">
        <f aca="false">($C$11+$C$14)*(F8+$C$6)*(E8/36)+(250/11664)*$C$12*E8*(E8-$C$13)^2</f>
        <v>189.424725651578</v>
      </c>
      <c r="I8" s="25" t="n">
        <v>15</v>
      </c>
      <c r="J8" s="5" t="n">
        <v>10</v>
      </c>
      <c r="K8" s="26" t="n">
        <f aca="false">($C$11+$C$14)*(J8+$C$6)*(I8/36)+(250/11664)*$C$12*I8*(I8-$C$13)^2</f>
        <v>568.274176954733</v>
      </c>
      <c r="M8" s="25" t="n">
        <v>25</v>
      </c>
      <c r="N8" s="5" t="n">
        <v>10</v>
      </c>
      <c r="O8" s="26" t="n">
        <f aca="false">($C$11+$C$14)*(N8+$C$6)*(M8/36)+(250/11664)*$C$12*M8*(M8-$C$13)^2</f>
        <v>968.557098765432</v>
      </c>
      <c r="Q8" s="5" t="n">
        <f aca="false">$C$15*$C$6</f>
        <v>150</v>
      </c>
    </row>
    <row r="9" customFormat="false" ht="12.8" hidden="false" customHeight="false" outlineLevel="0" collapsed="false">
      <c r="A9" s="27" t="s">
        <v>188</v>
      </c>
      <c r="B9" s="1" t="s">
        <v>189</v>
      </c>
      <c r="C9" s="1" t="n">
        <v>15</v>
      </c>
      <c r="E9" s="25" t="n">
        <v>5</v>
      </c>
      <c r="F9" s="5" t="n">
        <v>20</v>
      </c>
      <c r="G9" s="26" t="n">
        <f aca="false">($C$11+$C$14)*(F9+$C$6)*(E9/36)+(250/11664)*$C$12*E9*(E9-$C$13)^2</f>
        <v>211.6469478738</v>
      </c>
      <c r="I9" s="25" t="n">
        <v>15</v>
      </c>
      <c r="J9" s="5" t="n">
        <v>20</v>
      </c>
      <c r="K9" s="26" t="n">
        <f aca="false">($C$11+$C$14)*(J9+$C$6)*(I9/36)+(250/11664)*$C$12*I9*(I9-$C$13)^2</f>
        <v>634.940843621399</v>
      </c>
      <c r="M9" s="25" t="n">
        <v>25</v>
      </c>
      <c r="N9" s="5" t="n">
        <v>20</v>
      </c>
      <c r="O9" s="26" t="n">
        <f aca="false">($C$11+$C$14)*(N9+$C$6)*(M9/36)+(250/11664)*$C$12*M9*(M9-$C$13)^2</f>
        <v>1079.66820987654</v>
      </c>
      <c r="Q9" s="5" t="n">
        <f aca="false">$C$15*$C$6</f>
        <v>150</v>
      </c>
    </row>
    <row r="10" customFormat="false" ht="12.8" hidden="false" customHeight="false" outlineLevel="0" collapsed="false">
      <c r="A10" s="1" t="s">
        <v>190</v>
      </c>
      <c r="B10" s="1" t="s">
        <v>191</v>
      </c>
      <c r="C10" s="1" t="n">
        <v>0</v>
      </c>
      <c r="E10" s="25" t="n">
        <v>5</v>
      </c>
      <c r="F10" s="5" t="n">
        <v>30</v>
      </c>
      <c r="G10" s="26" t="n">
        <f aca="false">($C$11+$C$14)*(F10+$C$6)*(E10/36)+(250/11664)*$C$12*E10*(E10-$C$13)^2</f>
        <v>233.869170096022</v>
      </c>
      <c r="I10" s="25" t="n">
        <v>15</v>
      </c>
      <c r="J10" s="5" t="n">
        <v>30</v>
      </c>
      <c r="K10" s="26" t="n">
        <f aca="false">($C$11+$C$14)*(J10+$C$6)*(I10/36)+(250/11664)*$C$12*I10*(I10-$C$13)^2</f>
        <v>701.607510288066</v>
      </c>
      <c r="M10" s="25" t="n">
        <v>25</v>
      </c>
      <c r="N10" s="5" t="n">
        <v>30</v>
      </c>
      <c r="O10" s="26" t="n">
        <f aca="false">($C$11+$C$14)*(N10+$C$6)*(M10/36)+(250/11664)*$C$12*M10*(M10-$C$13)^2</f>
        <v>1190.77932098765</v>
      </c>
      <c r="Q10" s="5" t="n">
        <f aca="false">$C$15*$C$6</f>
        <v>150</v>
      </c>
    </row>
    <row r="11" customFormat="false" ht="12.8" hidden="false" customHeight="false" outlineLevel="0" collapsed="false">
      <c r="A11" s="28" t="s">
        <v>192</v>
      </c>
      <c r="B11" s="1" t="s">
        <v>193</v>
      </c>
      <c r="C11" s="1" t="n">
        <v>1</v>
      </c>
      <c r="E11" s="25" t="n">
        <v>5</v>
      </c>
      <c r="F11" s="5" t="n">
        <v>40</v>
      </c>
      <c r="G11" s="26" t="n">
        <f aca="false">($C$11+$C$14)*(F11+$C$6)*(E11/36)+(250/11664)*$C$12*E11*(E11-$C$13)^2</f>
        <v>256.091392318244</v>
      </c>
      <c r="I11" s="25" t="n">
        <v>15</v>
      </c>
      <c r="J11" s="5" t="n">
        <v>40</v>
      </c>
      <c r="K11" s="26" t="n">
        <f aca="false">($C$11+$C$14)*(J11+$C$6)*(I11/36)+(250/11664)*$C$12*I11*(I11-$C$13)^2</f>
        <v>768.274176954733</v>
      </c>
      <c r="M11" s="25" t="n">
        <v>25</v>
      </c>
      <c r="N11" s="5" t="n">
        <v>40</v>
      </c>
      <c r="O11" s="26" t="n">
        <f aca="false">($C$11+$C$14)*(N11+$C$6)*(M11/36)+(250/11664)*$C$12*M11*(M11-$C$13)^2</f>
        <v>1301.89043209877</v>
      </c>
      <c r="Q11" s="5" t="n">
        <f aca="false">$C$15*$C$6</f>
        <v>150</v>
      </c>
    </row>
    <row r="12" customFormat="false" ht="12.8" hidden="false" customHeight="false" outlineLevel="0" collapsed="false">
      <c r="A12" s="28" t="s">
        <v>194</v>
      </c>
      <c r="B12" s="1" t="s">
        <v>195</v>
      </c>
      <c r="C12" s="1" t="n">
        <v>0.2</v>
      </c>
      <c r="E12" s="25" t="n">
        <v>5</v>
      </c>
      <c r="F12" s="5" t="n">
        <v>50</v>
      </c>
      <c r="G12" s="26" t="n">
        <f aca="false">($C$11+$C$14)*(F12+$C$6)*(E12/36)+(250/11664)*$C$12*E12*(E12-$C$13)^2</f>
        <v>278.313614540466</v>
      </c>
      <c r="I12" s="25" t="n">
        <v>15</v>
      </c>
      <c r="J12" s="5" t="n">
        <v>50</v>
      </c>
      <c r="K12" s="26" t="n">
        <f aca="false">($C$11+$C$14)*(J12+$C$6)*(I12/36)+(250/11664)*$C$12*I12*(I12-$C$13)^2</f>
        <v>834.940843621399</v>
      </c>
      <c r="M12" s="25" t="n">
        <v>25</v>
      </c>
      <c r="N12" s="5" t="n">
        <v>50</v>
      </c>
      <c r="O12" s="26" t="n">
        <f aca="false">($C$11+$C$14)*(N12+$C$6)*(M12/36)+(250/11664)*$C$12*M12*(M12-$C$13)^2</f>
        <v>1413.00154320988</v>
      </c>
      <c r="Q12" s="5" t="n">
        <f aca="false">$C$15*$C$6</f>
        <v>150</v>
      </c>
    </row>
    <row r="13" customFormat="false" ht="12.8" hidden="false" customHeight="false" outlineLevel="0" collapsed="false">
      <c r="A13" s="1" t="s">
        <v>196</v>
      </c>
      <c r="B13" s="1" t="s">
        <v>197</v>
      </c>
      <c r="C13" s="1" t="n">
        <v>10</v>
      </c>
      <c r="E13" s="25" t="n">
        <v>5</v>
      </c>
      <c r="F13" s="5" t="n">
        <v>60</v>
      </c>
      <c r="G13" s="26" t="n">
        <f aca="false">($C$11+$C$14)*(F13+$C$6)*(E13/36)+(250/11664)*$C$12*E13*(E13-$C$13)^2</f>
        <v>300.535836762689</v>
      </c>
      <c r="I13" s="25" t="n">
        <v>15</v>
      </c>
      <c r="J13" s="5" t="n">
        <v>60</v>
      </c>
      <c r="K13" s="26" t="n">
        <f aca="false">($C$11+$C$14)*(J13+$C$6)*(I13/36)+(250/11664)*$C$12*I13*(I13-$C$13)^2</f>
        <v>901.607510288066</v>
      </c>
      <c r="M13" s="25" t="n">
        <v>25</v>
      </c>
      <c r="N13" s="5" t="n">
        <v>60</v>
      </c>
      <c r="O13" s="26" t="n">
        <f aca="false">($C$11+$C$14)*(N13+$C$6)*(M13/36)+(250/11664)*$C$12*M13*(M13-$C$13)^2</f>
        <v>1524.11265432099</v>
      </c>
      <c r="Q13" s="5" t="n">
        <f aca="false">$C$15*$C$6</f>
        <v>150</v>
      </c>
    </row>
    <row r="14" customFormat="false" ht="12.8" hidden="false" customHeight="false" outlineLevel="0" collapsed="false">
      <c r="A14" s="1" t="s">
        <v>198</v>
      </c>
      <c r="B14" s="1" t="s">
        <v>199</v>
      </c>
      <c r="C14" s="1" t="n">
        <v>15</v>
      </c>
      <c r="E14" s="25" t="n">
        <v>5</v>
      </c>
      <c r="F14" s="5" t="n">
        <v>70</v>
      </c>
      <c r="G14" s="26" t="n">
        <f aca="false">($C$11+$C$14)*(F14+$C$6)*(E14/36)+(250/11664)*$C$12*E14*(E14-$C$13)^2</f>
        <v>322.758058984911</v>
      </c>
      <c r="I14" s="25" t="n">
        <v>15</v>
      </c>
      <c r="J14" s="5" t="n">
        <v>70</v>
      </c>
      <c r="K14" s="26" t="n">
        <f aca="false">($C$11+$C$14)*(J14+$C$6)*(I14/36)+(250/11664)*$C$12*I14*(I14-$C$13)^2</f>
        <v>968.274176954733</v>
      </c>
      <c r="M14" s="25" t="n">
        <v>25</v>
      </c>
      <c r="N14" s="5" t="n">
        <v>70</v>
      </c>
      <c r="O14" s="26" t="n">
        <f aca="false">($C$11+$C$14)*(N14+$C$6)*(M14/36)+(250/11664)*$C$12*M14*(M14-$C$13)^2</f>
        <v>1635.2237654321</v>
      </c>
      <c r="Q14" s="5" t="n">
        <f aca="false">$C$15*$C$6</f>
        <v>150</v>
      </c>
    </row>
    <row r="15" customFormat="false" ht="12.8" hidden="false" customHeight="false" outlineLevel="0" collapsed="false">
      <c r="A15" s="1" t="s">
        <v>200</v>
      </c>
      <c r="B15" s="1" t="s">
        <v>201</v>
      </c>
      <c r="C15" s="1" t="n">
        <v>2</v>
      </c>
      <c r="E15" s="25" t="n">
        <v>5</v>
      </c>
      <c r="F15" s="5" t="n">
        <v>80</v>
      </c>
      <c r="G15" s="26" t="n">
        <f aca="false">($C$11+$C$14)*(F15+$C$6)*(E15/36)+(250/11664)*$C$12*E15*(E15-$C$13)^2</f>
        <v>344.980281207133</v>
      </c>
      <c r="I15" s="25" t="n">
        <v>15</v>
      </c>
      <c r="J15" s="5" t="n">
        <v>80</v>
      </c>
      <c r="K15" s="26" t="n">
        <f aca="false">($C$11+$C$14)*(J15+$C$6)*(I15/36)+(250/11664)*$C$12*I15*(I15-$C$13)^2</f>
        <v>1034.9408436214</v>
      </c>
      <c r="M15" s="25" t="n">
        <v>25</v>
      </c>
      <c r="N15" s="5" t="n">
        <v>80</v>
      </c>
      <c r="O15" s="26" t="n">
        <f aca="false">($C$11+$C$14)*(N15+$C$6)*(M15/36)+(250/11664)*$C$12*M15*(M15-$C$13)^2</f>
        <v>1746.33487654321</v>
      </c>
      <c r="Q15" s="5" t="n">
        <f aca="false">$C$15*$C$6</f>
        <v>150</v>
      </c>
    </row>
    <row r="16" customFormat="false" ht="12.8" hidden="false" customHeight="false" outlineLevel="0" collapsed="false">
      <c r="E16" s="25" t="n">
        <v>5</v>
      </c>
      <c r="F16" s="5" t="n">
        <v>90</v>
      </c>
      <c r="G16" s="26" t="n">
        <f aca="false">($C$11+$C$14)*(F16+$C$6)*(E16/36)+(250/11664)*$C$12*E16*(E16-$C$13)^2</f>
        <v>367.202503429355</v>
      </c>
      <c r="I16" s="25" t="n">
        <v>15</v>
      </c>
      <c r="J16" s="5" t="n">
        <v>90</v>
      </c>
      <c r="K16" s="26" t="n">
        <f aca="false">($C$11+$C$14)*(J16+$C$6)*(I16/36)+(250/11664)*$C$12*I16*(I16-$C$13)^2</f>
        <v>1101.60751028807</v>
      </c>
      <c r="M16" s="25" t="n">
        <v>25</v>
      </c>
      <c r="N16" s="5" t="n">
        <v>90</v>
      </c>
      <c r="O16" s="26" t="n">
        <f aca="false">($C$11+$C$14)*(N16+$C$6)*(M16/36)+(250/11664)*$C$12*M16*(M16-$C$13)^2</f>
        <v>1857.44598765432</v>
      </c>
      <c r="Q16" s="5" t="n">
        <f aca="false">$C$15*$C$6</f>
        <v>150</v>
      </c>
    </row>
    <row r="17" customFormat="false" ht="12.8" hidden="false" customHeight="false" outlineLevel="0" collapsed="false">
      <c r="E17" s="25" t="n">
        <v>5</v>
      </c>
      <c r="F17" s="5" t="n">
        <v>100</v>
      </c>
      <c r="G17" s="26" t="n">
        <f aca="false">($C$11+$C$14)*(F17+$C$6)*(E17/36)+(250/11664)*$C$12*E17*(E17-$C$13)^2</f>
        <v>389.424725651578</v>
      </c>
      <c r="I17" s="25" t="n">
        <v>15</v>
      </c>
      <c r="J17" s="5" t="n">
        <v>100</v>
      </c>
      <c r="K17" s="26" t="n">
        <f aca="false">($C$11+$C$14)*(J17+$C$6)*(I17/36)+(250/11664)*$C$12*I17*(I17-$C$13)^2</f>
        <v>1168.27417695473</v>
      </c>
      <c r="M17" s="25" t="n">
        <v>25</v>
      </c>
      <c r="N17" s="5" t="n">
        <v>100</v>
      </c>
      <c r="O17" s="26" t="n">
        <f aca="false">($C$11+$C$14)*(N17+$C$6)*(M17/36)+(250/11664)*$C$12*M17*(M17-$C$13)^2</f>
        <v>1968.55709876543</v>
      </c>
      <c r="Q17" s="5" t="n">
        <f aca="false">$C$15*$C$6</f>
        <v>150</v>
      </c>
    </row>
    <row r="18" customFormat="false" ht="12.8" hidden="false" customHeight="false" outlineLevel="0" collapsed="false">
      <c r="A18" s="1" t="s">
        <v>202</v>
      </c>
      <c r="E18" s="25" t="n">
        <v>5</v>
      </c>
      <c r="F18" s="5" t="n">
        <v>110</v>
      </c>
      <c r="G18" s="26" t="n">
        <f aca="false">($C$11+$C$14)*(F18+$C$6)*(E18/36)+(250/11664)*$C$12*E18*(E18-$C$13)^2</f>
        <v>411.6469478738</v>
      </c>
      <c r="I18" s="25" t="n">
        <v>15</v>
      </c>
      <c r="J18" s="5" t="n">
        <v>110</v>
      </c>
      <c r="K18" s="26" t="n">
        <f aca="false">($C$11+$C$14)*(J18+$C$6)*(I18/36)+(250/11664)*$C$12*I18*(I18-$C$13)^2</f>
        <v>1234.9408436214</v>
      </c>
      <c r="M18" s="25" t="n">
        <v>25</v>
      </c>
      <c r="N18" s="5" t="n">
        <v>110</v>
      </c>
      <c r="O18" s="26" t="n">
        <f aca="false">($C$11+$C$14)*(N18+$C$6)*(M18/36)+(250/11664)*$C$12*M18*(M18-$C$13)^2</f>
        <v>2079.66820987654</v>
      </c>
      <c r="Q18" s="5" t="n">
        <f aca="false">$C$15*$C$6</f>
        <v>150</v>
      </c>
    </row>
    <row r="19" customFormat="false" ht="12.8" hidden="false" customHeight="false" outlineLevel="0" collapsed="false">
      <c r="E19" s="25" t="n">
        <v>5</v>
      </c>
      <c r="F19" s="5" t="n">
        <v>120</v>
      </c>
      <c r="G19" s="26" t="n">
        <f aca="false">($C$11+$C$14)*(F19+$C$6)*(E19/36)+(250/11664)*$C$12*E19*(E19-$C$13)^2</f>
        <v>433.869170096022</v>
      </c>
      <c r="I19" s="25" t="n">
        <v>15</v>
      </c>
      <c r="J19" s="5" t="n">
        <v>120</v>
      </c>
      <c r="K19" s="26" t="n">
        <f aca="false">($C$11+$C$14)*(J19+$C$6)*(I19/36)+(250/11664)*$C$12*I19*(I19-$C$13)^2</f>
        <v>1301.60751028807</v>
      </c>
      <c r="M19" s="25" t="n">
        <v>25</v>
      </c>
      <c r="N19" s="5" t="n">
        <v>120</v>
      </c>
      <c r="O19" s="26" t="n">
        <f aca="false">($C$11+$C$14)*(N19+$C$6)*(M19/36)+(250/11664)*$C$12*M19*(M19-$C$13)^2</f>
        <v>2190.77932098765</v>
      </c>
      <c r="Q19" s="5" t="n">
        <f aca="false">$C$15*$C$6</f>
        <v>150</v>
      </c>
    </row>
    <row r="20" customFormat="false" ht="12.8" hidden="false" customHeight="false" outlineLevel="0" collapsed="false">
      <c r="A20" s="29" t="s">
        <v>203</v>
      </c>
      <c r="B20" s="1" t="s">
        <v>204</v>
      </c>
      <c r="C20" s="1" t="n">
        <f aca="false">(C11+C14)*C7*(C9/36)+(250/11664)*C12*C9^3</f>
        <v>581.134259259259</v>
      </c>
      <c r="E20" s="25" t="n">
        <v>5</v>
      </c>
      <c r="F20" s="5" t="n">
        <v>130</v>
      </c>
      <c r="G20" s="26" t="n">
        <f aca="false">($C$11+$C$14)*(F20+$C$6)*(E20/36)+(250/11664)*$C$12*E20*(E20-$C$13)^2</f>
        <v>456.091392318244</v>
      </c>
      <c r="I20" s="25" t="n">
        <v>15</v>
      </c>
      <c r="J20" s="5" t="n">
        <v>130</v>
      </c>
      <c r="K20" s="26" t="n">
        <f aca="false">($C$11+$C$14)*(J20+$C$6)*(I20/36)+(250/11664)*$C$12*I20*(I20-$C$13)^2</f>
        <v>1368.27417695473</v>
      </c>
      <c r="M20" s="25" t="n">
        <v>25</v>
      </c>
      <c r="N20" s="5" t="n">
        <v>130</v>
      </c>
      <c r="O20" s="26" t="n">
        <f aca="false">($C$11+$C$14)*(N20+$C$6)*(M20/36)+(250/11664)*$C$12*M20*(M20-$C$13)^2</f>
        <v>2301.89043209877</v>
      </c>
      <c r="Q20" s="5" t="n">
        <f aca="false">$C$15*$C$6</f>
        <v>150</v>
      </c>
    </row>
    <row r="21" customFormat="false" ht="12.8" hidden="false" customHeight="false" outlineLevel="0" collapsed="false">
      <c r="A21" s="1" t="s">
        <v>205</v>
      </c>
      <c r="B21" s="1" t="s">
        <v>206</v>
      </c>
      <c r="E21" s="25" t="n">
        <v>5</v>
      </c>
      <c r="F21" s="5" t="n">
        <v>140</v>
      </c>
      <c r="G21" s="26" t="n">
        <f aca="false">($C$11+$C$14)*(F21+$C$6)*(E21/36)+(250/11664)*$C$12*E21*(E21-$C$13)^2</f>
        <v>478.313614540466</v>
      </c>
      <c r="I21" s="25" t="n">
        <v>15</v>
      </c>
      <c r="J21" s="5" t="n">
        <v>140</v>
      </c>
      <c r="K21" s="26" t="n">
        <f aca="false">($C$11+$C$14)*(J21+$C$6)*(I21/36)+(250/11664)*$C$12*I21*(I21-$C$13)^2</f>
        <v>1434.9408436214</v>
      </c>
      <c r="M21" s="25" t="n">
        <v>25</v>
      </c>
      <c r="N21" s="5" t="n">
        <v>140</v>
      </c>
      <c r="O21" s="26" t="n">
        <f aca="false">($C$11+$C$14)*(N21+$C$6)*(M21/36)+(250/11664)*$C$12*M21*(M21-$C$13)^2</f>
        <v>2413.00154320988</v>
      </c>
      <c r="Q21" s="5" t="n">
        <f aca="false">$C$15*$C$6</f>
        <v>150</v>
      </c>
    </row>
    <row r="22" customFormat="false" ht="12.8" hidden="false" customHeight="false" outlineLevel="0" collapsed="false">
      <c r="A22" s="1" t="s">
        <v>205</v>
      </c>
      <c r="B22" s="1" t="s">
        <v>207</v>
      </c>
      <c r="E22" s="25" t="n">
        <v>5</v>
      </c>
      <c r="F22" s="5" t="n">
        <v>150</v>
      </c>
      <c r="G22" s="26" t="n">
        <f aca="false">($C$11+$C$14)*(F22+$C$6)*(E22/36)+(250/11664)*$C$12*E22*(E22-$C$13)^2</f>
        <v>500.535836762689</v>
      </c>
      <c r="I22" s="25" t="n">
        <v>15</v>
      </c>
      <c r="J22" s="5" t="n">
        <v>150</v>
      </c>
      <c r="K22" s="26" t="n">
        <f aca="false">($C$11+$C$14)*(J22+$C$6)*(I22/36)+(250/11664)*$C$12*I22*(I22-$C$13)^2</f>
        <v>1501.60751028807</v>
      </c>
      <c r="M22" s="25" t="n">
        <v>25</v>
      </c>
      <c r="N22" s="5" t="n">
        <v>150</v>
      </c>
      <c r="O22" s="26" t="n">
        <f aca="false">($C$11+$C$14)*(N22+$C$6)*(M22/36)+(250/11664)*$C$12*M22*(M22-$C$13)^2</f>
        <v>2524.11265432099</v>
      </c>
      <c r="Q22" s="5" t="n">
        <f aca="false">$C$15*$C$6</f>
        <v>150</v>
      </c>
    </row>
    <row r="23" customFormat="false" ht="12.8" hidden="false" customHeight="false" outlineLevel="0" collapsed="false">
      <c r="A23" s="1" t="s">
        <v>208</v>
      </c>
      <c r="B23" s="1" t="s">
        <v>209</v>
      </c>
      <c r="E23" s="25" t="n">
        <v>5</v>
      </c>
      <c r="F23" s="5" t="n">
        <v>160</v>
      </c>
      <c r="G23" s="26" t="n">
        <f aca="false">($C$11+$C$14)*(F23+$C$6)*(E23/36)+(250/11664)*$C$12*E23*(E23-$C$13)^2</f>
        <v>522.758058984911</v>
      </c>
      <c r="I23" s="25" t="n">
        <v>15</v>
      </c>
      <c r="J23" s="5" t="n">
        <v>160</v>
      </c>
      <c r="K23" s="26" t="n">
        <f aca="false">($C$11+$C$14)*(J23+$C$6)*(I23/36)+(250/11664)*$C$12*I23*(I23-$C$13)^2</f>
        <v>1568.27417695473</v>
      </c>
      <c r="M23" s="25" t="n">
        <v>25</v>
      </c>
      <c r="N23" s="5" t="n">
        <v>160</v>
      </c>
      <c r="O23" s="26" t="n">
        <f aca="false">($C$11+$C$14)*(N23+$C$6)*(M23/36)+(250/11664)*$C$12*M23*(M23-$C$13)^2</f>
        <v>2635.2237654321</v>
      </c>
      <c r="Q23" s="5" t="n">
        <f aca="false">$C$15*$C$6</f>
        <v>150</v>
      </c>
    </row>
    <row r="24" customFormat="false" ht="12.8" hidden="false" customHeight="false" outlineLevel="0" collapsed="false">
      <c r="E24" s="25" t="n">
        <v>5</v>
      </c>
      <c r="F24" s="5" t="n">
        <v>170</v>
      </c>
      <c r="G24" s="26" t="n">
        <f aca="false">($C$11+$C$14)*(F24+$C$6)*(E24/36)+(250/11664)*$C$12*E24*(E24-$C$13)^2</f>
        <v>544.980281207133</v>
      </c>
      <c r="I24" s="25" t="n">
        <v>15</v>
      </c>
      <c r="J24" s="5" t="n">
        <v>170</v>
      </c>
      <c r="K24" s="26" t="n">
        <f aca="false">($C$11+$C$14)*(J24+$C$6)*(I24/36)+(250/11664)*$C$12*I24*(I24-$C$13)^2</f>
        <v>1634.9408436214</v>
      </c>
      <c r="M24" s="25" t="n">
        <v>25</v>
      </c>
      <c r="N24" s="5" t="n">
        <v>170</v>
      </c>
      <c r="O24" s="26" t="n">
        <f aca="false">($C$11+$C$14)*(N24+$C$6)*(M24/36)+(250/11664)*$C$12*M24*(M24-$C$13)^2</f>
        <v>2746.33487654321</v>
      </c>
      <c r="Q24" s="5" t="n">
        <f aca="false">$C$15*$C$6</f>
        <v>150</v>
      </c>
    </row>
    <row r="25" customFormat="false" ht="12.8" hidden="false" customHeight="false" outlineLevel="0" collapsed="false">
      <c r="E25" s="25" t="n">
        <v>5</v>
      </c>
      <c r="F25" s="5" t="n">
        <v>180</v>
      </c>
      <c r="G25" s="26" t="n">
        <f aca="false">($C$11+$C$14)*(F25+$C$6)*(E25/36)+(250/11664)*$C$12*E25*(E25-$C$13)^2</f>
        <v>567.202503429355</v>
      </c>
      <c r="I25" s="25" t="n">
        <v>15</v>
      </c>
      <c r="J25" s="5" t="n">
        <v>180</v>
      </c>
      <c r="K25" s="26" t="n">
        <f aca="false">($C$11+$C$14)*(J25+$C$6)*(I25/36)+(250/11664)*$C$12*I25*(I25-$C$13)^2</f>
        <v>1701.60751028807</v>
      </c>
      <c r="M25" s="25" t="n">
        <v>25</v>
      </c>
      <c r="N25" s="5" t="n">
        <v>180</v>
      </c>
      <c r="O25" s="26" t="n">
        <f aca="false">($C$11+$C$14)*(N25+$C$6)*(M25/36)+(250/11664)*$C$12*M25*(M25-$C$13)^2</f>
        <v>2857.44598765432</v>
      </c>
      <c r="Q25" s="5" t="n">
        <f aca="false">$C$15*$C$6</f>
        <v>150</v>
      </c>
    </row>
    <row r="26" customFormat="false" ht="12.8" hidden="false" customHeight="false" outlineLevel="0" collapsed="false">
      <c r="E26" s="25" t="n">
        <v>5</v>
      </c>
      <c r="F26" s="5" t="n">
        <v>190</v>
      </c>
      <c r="G26" s="26" t="n">
        <f aca="false">($C$11+$C$14)*(F26+$C$6)*(E26/36)+(250/11664)*$C$12*E26*(E26-$C$13)^2</f>
        <v>589.424725651578</v>
      </c>
      <c r="I26" s="25" t="n">
        <v>15</v>
      </c>
      <c r="J26" s="5" t="n">
        <v>190</v>
      </c>
      <c r="K26" s="26" t="n">
        <f aca="false">($C$11+$C$14)*(J26+$C$6)*(I26/36)+(250/11664)*$C$12*I26*(I26-$C$13)^2</f>
        <v>1768.27417695473</v>
      </c>
      <c r="M26" s="25" t="n">
        <v>25</v>
      </c>
      <c r="N26" s="5" t="n">
        <v>190</v>
      </c>
      <c r="O26" s="26" t="n">
        <f aca="false">($C$11+$C$14)*(N26+$C$6)*(M26/36)+(250/11664)*$C$12*M26*(M26-$C$13)^2</f>
        <v>2968.55709876543</v>
      </c>
      <c r="Q26" s="5" t="n">
        <f aca="false">$C$15*$C$6</f>
        <v>150</v>
      </c>
    </row>
    <row r="27" customFormat="false" ht="12.8" hidden="false" customHeight="false" outlineLevel="0" collapsed="false">
      <c r="E27" s="25" t="n">
        <v>5</v>
      </c>
      <c r="F27" s="5" t="n">
        <v>200</v>
      </c>
      <c r="G27" s="26" t="n">
        <f aca="false">($C$11+$C$14)*(F27+$C$6)*(E27/36)+(250/11664)*$C$12*E27*(E27-$C$13)^2</f>
        <v>611.6469478738</v>
      </c>
      <c r="I27" s="25" t="n">
        <v>15</v>
      </c>
      <c r="J27" s="5" t="n">
        <v>200</v>
      </c>
      <c r="K27" s="26" t="n">
        <f aca="false">($C$11+$C$14)*(J27+$C$6)*(I27/36)+(250/11664)*$C$12*I27*(I27-$C$13)^2</f>
        <v>1834.9408436214</v>
      </c>
      <c r="M27" s="25" t="n">
        <v>25</v>
      </c>
      <c r="N27" s="5" t="n">
        <v>200</v>
      </c>
      <c r="O27" s="26" t="n">
        <f aca="false">($C$11+$C$14)*(N27+$C$6)*(M27/36)+(250/11664)*$C$12*M27*(M27-$C$13)^2</f>
        <v>3079.66820987654</v>
      </c>
      <c r="Q27" s="5" t="n">
        <f aca="false">$C$15*$C$6</f>
        <v>150</v>
      </c>
    </row>
    <row r="28" customFormat="false" ht="12.8" hidden="false" customHeight="false" outlineLevel="0" collapsed="false">
      <c r="E28" s="25" t="n">
        <v>5</v>
      </c>
      <c r="F28" s="5" t="n">
        <v>210</v>
      </c>
      <c r="G28" s="26" t="n">
        <f aca="false">($C$11+$C$14)*(F28+$C$6)*(E28/36)+(250/11664)*$C$12*E28*(E28-$C$13)^2</f>
        <v>633.869170096022</v>
      </c>
      <c r="I28" s="25" t="n">
        <v>15</v>
      </c>
      <c r="J28" s="5" t="n">
        <v>210</v>
      </c>
      <c r="K28" s="26" t="n">
        <f aca="false">($C$11+$C$14)*(J28+$C$6)*(I28/36)+(250/11664)*$C$12*I28*(I28-$C$13)^2</f>
        <v>1901.60751028807</v>
      </c>
      <c r="M28" s="25" t="n">
        <v>25</v>
      </c>
      <c r="N28" s="5" t="n">
        <v>210</v>
      </c>
      <c r="O28" s="26" t="n">
        <f aca="false">($C$11+$C$14)*(N28+$C$6)*(M28/36)+(250/11664)*$C$12*M28*(M28-$C$13)^2</f>
        <v>3190.77932098765</v>
      </c>
      <c r="Q28" s="5" t="n">
        <f aca="false">$C$15*$C$6</f>
        <v>150</v>
      </c>
    </row>
    <row r="29" customFormat="false" ht="12.8" hidden="false" customHeight="false" outlineLevel="0" collapsed="false">
      <c r="E29" s="25" t="n">
        <v>5</v>
      </c>
      <c r="F29" s="5" t="n">
        <v>220</v>
      </c>
      <c r="G29" s="26" t="n">
        <f aca="false">($C$11+$C$14)*(F29+$C$6)*(E29/36)+(250/11664)*$C$12*E29*(E29-$C$13)^2</f>
        <v>656.091392318244</v>
      </c>
      <c r="I29" s="25" t="n">
        <v>15</v>
      </c>
      <c r="J29" s="5" t="n">
        <v>220</v>
      </c>
      <c r="K29" s="26" t="n">
        <f aca="false">($C$11+$C$14)*(J29+$C$6)*(I29/36)+(250/11664)*$C$12*I29*(I29-$C$13)^2</f>
        <v>1968.27417695473</v>
      </c>
      <c r="M29" s="25" t="n">
        <v>25</v>
      </c>
      <c r="N29" s="5" t="n">
        <v>220</v>
      </c>
      <c r="O29" s="26" t="n">
        <f aca="false">($C$11+$C$14)*(N29+$C$6)*(M29/36)+(250/11664)*$C$12*M29*(M29-$C$13)^2</f>
        <v>3301.89043209877</v>
      </c>
      <c r="Q29" s="5" t="n">
        <f aca="false">$C$15*$C$6</f>
        <v>150</v>
      </c>
    </row>
    <row r="30" customFormat="false" ht="12.8" hidden="false" customHeight="false" outlineLevel="0" collapsed="false">
      <c r="E30" s="25" t="n">
        <v>5</v>
      </c>
      <c r="F30" s="5" t="n">
        <v>230</v>
      </c>
      <c r="G30" s="26" t="n">
        <f aca="false">($C$11+$C$14)*(F30+$C$6)*(E30/36)+(250/11664)*$C$12*E30*(E30-$C$13)^2</f>
        <v>678.313614540467</v>
      </c>
      <c r="I30" s="25" t="n">
        <v>15</v>
      </c>
      <c r="J30" s="5" t="n">
        <v>230</v>
      </c>
      <c r="K30" s="26" t="n">
        <f aca="false">($C$11+$C$14)*(J30+$C$6)*(I30/36)+(250/11664)*$C$12*I30*(I30-$C$13)^2</f>
        <v>2034.9408436214</v>
      </c>
      <c r="M30" s="25" t="n">
        <v>25</v>
      </c>
      <c r="N30" s="5" t="n">
        <v>230</v>
      </c>
      <c r="O30" s="26" t="n">
        <f aca="false">($C$11+$C$14)*(N30+$C$6)*(M30/36)+(250/11664)*$C$12*M30*(M30-$C$13)^2</f>
        <v>3413.00154320988</v>
      </c>
      <c r="Q30" s="5" t="n">
        <f aca="false">$C$15*$C$6</f>
        <v>150</v>
      </c>
    </row>
    <row r="31" customFormat="false" ht="12.8" hidden="false" customHeight="false" outlineLevel="0" collapsed="false">
      <c r="A31" s="1" t="s">
        <v>210</v>
      </c>
      <c r="E31" s="25" t="n">
        <v>5</v>
      </c>
      <c r="F31" s="5" t="n">
        <v>240</v>
      </c>
      <c r="G31" s="26" t="n">
        <f aca="false">($C$11+$C$14)*(F31+$C$6)*(E31/36)+(250/11664)*$C$12*E31*(E31-$C$13)^2</f>
        <v>700.535836762689</v>
      </c>
      <c r="I31" s="25" t="n">
        <v>15</v>
      </c>
      <c r="J31" s="5" t="n">
        <v>240</v>
      </c>
      <c r="K31" s="26" t="n">
        <f aca="false">($C$11+$C$14)*(J31+$C$6)*(I31/36)+(250/11664)*$C$12*I31*(I31-$C$13)^2</f>
        <v>2101.60751028807</v>
      </c>
      <c r="M31" s="25" t="n">
        <v>25</v>
      </c>
      <c r="N31" s="5" t="n">
        <v>240</v>
      </c>
      <c r="O31" s="26" t="n">
        <f aca="false">($C$11+$C$14)*(N31+$C$6)*(M31/36)+(250/11664)*$C$12*M31*(M31-$C$13)^2</f>
        <v>3524.11265432099</v>
      </c>
      <c r="Q31" s="5" t="n">
        <f aca="false">$C$15*$C$6</f>
        <v>150</v>
      </c>
    </row>
    <row r="32" customFormat="false" ht="12.8" hidden="false" customHeight="false" outlineLevel="0" collapsed="false">
      <c r="A32" s="20" t="s">
        <v>211</v>
      </c>
      <c r="B32" s="20"/>
      <c r="E32" s="25" t="n">
        <v>5</v>
      </c>
      <c r="F32" s="5" t="n">
        <v>250</v>
      </c>
      <c r="G32" s="26" t="n">
        <f aca="false">($C$11+$C$14)*(F32+$C$6)*(E32/36)+(250/11664)*$C$12*E32*(E32-$C$13)^2</f>
        <v>722.758058984911</v>
      </c>
      <c r="I32" s="25" t="n">
        <v>15</v>
      </c>
      <c r="J32" s="5" t="n">
        <v>250</v>
      </c>
      <c r="K32" s="26" t="n">
        <f aca="false">($C$11+$C$14)*(J32+$C$6)*(I32/36)+(250/11664)*$C$12*I32*(I32-$C$13)^2</f>
        <v>2168.27417695473</v>
      </c>
      <c r="M32" s="25" t="n">
        <v>25</v>
      </c>
      <c r="N32" s="5" t="n">
        <v>250</v>
      </c>
      <c r="O32" s="26" t="n">
        <f aca="false">($C$11+$C$14)*(N32+$C$6)*(M32/36)+(250/11664)*$C$12*M32*(M32-$C$13)^2</f>
        <v>3635.2237654321</v>
      </c>
      <c r="Q32" s="5" t="n">
        <f aca="false">$C$15*$C$6</f>
        <v>150</v>
      </c>
    </row>
    <row r="33" customFormat="false" ht="12.8" hidden="false" customHeight="false" outlineLevel="0" collapsed="false">
      <c r="E33" s="25" t="n">
        <v>5</v>
      </c>
      <c r="F33" s="5" t="n">
        <v>260</v>
      </c>
      <c r="G33" s="26" t="n">
        <f aca="false">($C$11+$C$14)*(F33+$C$6)*(E33/36)+(250/11664)*$C$12*E33*(E33-$C$13)^2</f>
        <v>744.980281207133</v>
      </c>
      <c r="I33" s="25" t="n">
        <v>15</v>
      </c>
      <c r="J33" s="5" t="n">
        <v>260</v>
      </c>
      <c r="K33" s="26" t="n">
        <f aca="false">($C$11+$C$14)*(J33+$C$6)*(I33/36)+(250/11664)*$C$12*I33*(I33-$C$13)^2</f>
        <v>2234.9408436214</v>
      </c>
      <c r="M33" s="25" t="n">
        <v>25</v>
      </c>
      <c r="N33" s="5" t="n">
        <v>260</v>
      </c>
      <c r="O33" s="26" t="n">
        <f aca="false">($C$11+$C$14)*(N33+$C$6)*(M33/36)+(250/11664)*$C$12*M33*(M33-$C$13)^2</f>
        <v>3746.33487654321</v>
      </c>
      <c r="Q33" s="5" t="n">
        <f aca="false">$C$15*$C$6</f>
        <v>150</v>
      </c>
    </row>
    <row r="34" customFormat="false" ht="12.8" hidden="false" customHeight="false" outlineLevel="0" collapsed="false">
      <c r="E34" s="25" t="n">
        <v>5</v>
      </c>
      <c r="F34" s="5" t="n">
        <v>270</v>
      </c>
      <c r="G34" s="26" t="n">
        <f aca="false">($C$11+$C$14)*(F34+$C$6)*(E34/36)+(250/11664)*$C$12*E34*(E34-$C$13)^2</f>
        <v>767.202503429355</v>
      </c>
      <c r="I34" s="25" t="n">
        <v>15</v>
      </c>
      <c r="J34" s="5" t="n">
        <v>270</v>
      </c>
      <c r="K34" s="26" t="n">
        <f aca="false">($C$11+$C$14)*(J34+$C$6)*(I34/36)+(250/11664)*$C$12*I34*(I34-$C$13)^2</f>
        <v>2301.60751028807</v>
      </c>
      <c r="M34" s="25" t="n">
        <v>25</v>
      </c>
      <c r="N34" s="5" t="n">
        <v>270</v>
      </c>
      <c r="O34" s="26" t="n">
        <f aca="false">($C$11+$C$14)*(N34+$C$6)*(M34/36)+(250/11664)*$C$12*M34*(M34-$C$13)^2</f>
        <v>3857.44598765432</v>
      </c>
      <c r="Q34" s="5" t="n">
        <f aca="false">$C$15*$C$6</f>
        <v>150</v>
      </c>
    </row>
    <row r="35" customFormat="false" ht="12.8" hidden="false" customHeight="false" outlineLevel="0" collapsed="false">
      <c r="E35" s="25" t="n">
        <v>5</v>
      </c>
      <c r="F35" s="5" t="n">
        <v>280</v>
      </c>
      <c r="G35" s="26" t="n">
        <f aca="false">($C$11+$C$14)*(F35+$C$6)*(E35/36)+(250/11664)*$C$12*E35*(E35-$C$13)^2</f>
        <v>789.424725651578</v>
      </c>
      <c r="I35" s="25" t="n">
        <v>15</v>
      </c>
      <c r="J35" s="5" t="n">
        <v>280</v>
      </c>
      <c r="K35" s="26" t="n">
        <f aca="false">($C$11+$C$14)*(J35+$C$6)*(I35/36)+(250/11664)*$C$12*I35*(I35-$C$13)^2</f>
        <v>2368.27417695473</v>
      </c>
      <c r="M35" s="25" t="n">
        <v>25</v>
      </c>
      <c r="N35" s="5" t="n">
        <v>280</v>
      </c>
      <c r="O35" s="26" t="n">
        <f aca="false">($C$11+$C$14)*(N35+$C$6)*(M35/36)+(250/11664)*$C$12*M35*(M35-$C$13)^2</f>
        <v>3968.55709876543</v>
      </c>
      <c r="Q35" s="5" t="n">
        <f aca="false">$C$15*$C$6</f>
        <v>150</v>
      </c>
    </row>
    <row r="36" customFormat="false" ht="12.8" hidden="false" customHeight="false" outlineLevel="0" collapsed="false">
      <c r="E36" s="25" t="n">
        <v>5</v>
      </c>
      <c r="F36" s="5" t="n">
        <v>290</v>
      </c>
      <c r="G36" s="26" t="n">
        <f aca="false">($C$11+$C$14)*(F36+$C$6)*(E36/36)+(250/11664)*$C$12*E36*(E36-$C$13)^2</f>
        <v>811.6469478738</v>
      </c>
      <c r="I36" s="25" t="n">
        <v>15</v>
      </c>
      <c r="J36" s="5" t="n">
        <v>290</v>
      </c>
      <c r="K36" s="26" t="n">
        <f aca="false">($C$11+$C$14)*(J36+$C$6)*(I36/36)+(250/11664)*$C$12*I36*(I36-$C$13)^2</f>
        <v>2434.9408436214</v>
      </c>
      <c r="M36" s="25" t="n">
        <v>25</v>
      </c>
      <c r="N36" s="5" t="n">
        <v>290</v>
      </c>
      <c r="O36" s="26" t="n">
        <f aca="false">($C$11+$C$14)*(N36+$C$6)*(M36/36)+(250/11664)*$C$12*M36*(M36-$C$13)^2</f>
        <v>4079.66820987654</v>
      </c>
      <c r="Q36" s="5" t="n">
        <f aca="false">$C$15*$C$6</f>
        <v>150</v>
      </c>
    </row>
    <row r="37" customFormat="false" ht="12.8" hidden="false" customHeight="false" outlineLevel="0" collapsed="false">
      <c r="E37" s="25" t="n">
        <v>5</v>
      </c>
      <c r="F37" s="5" t="n">
        <v>300</v>
      </c>
      <c r="G37" s="26" t="n">
        <f aca="false">($C$11+$C$14)*(F37+$C$6)*(E37/36)+(250/11664)*$C$12*E37*(E37-$C$13)^2</f>
        <v>833.869170096022</v>
      </c>
      <c r="I37" s="25" t="n">
        <v>15</v>
      </c>
      <c r="J37" s="5" t="n">
        <v>300</v>
      </c>
      <c r="K37" s="26" t="n">
        <f aca="false">($C$11+$C$14)*(J37+$C$6)*(I37/36)+(250/11664)*$C$12*I37*(I37-$C$13)^2</f>
        <v>2501.60751028807</v>
      </c>
      <c r="M37" s="25" t="n">
        <v>25</v>
      </c>
      <c r="N37" s="5" t="n">
        <v>300</v>
      </c>
      <c r="O37" s="26" t="n">
        <f aca="false">($C$11+$C$14)*(N37+$C$6)*(M37/36)+(250/11664)*$C$12*M37*(M37-$C$13)^2</f>
        <v>4190.77932098765</v>
      </c>
      <c r="Q37" s="5" t="n">
        <f aca="false">$C$15*$C$6</f>
        <v>150</v>
      </c>
    </row>
    <row r="38" customFormat="false" ht="12.8" hidden="false" customHeight="false" outlineLevel="0" collapsed="false">
      <c r="E38" s="25" t="n">
        <v>5</v>
      </c>
      <c r="F38" s="5" t="n">
        <v>310</v>
      </c>
      <c r="G38" s="26" t="n">
        <f aca="false">($C$11+$C$14)*(F38+$C$6)*(E38/36)+(250/11664)*$C$12*E38*(E38-$C$13)^2</f>
        <v>856.091392318244</v>
      </c>
      <c r="I38" s="25" t="n">
        <v>15</v>
      </c>
      <c r="J38" s="5" t="n">
        <v>310</v>
      </c>
      <c r="K38" s="26" t="n">
        <f aca="false">($C$11+$C$14)*(J38+$C$6)*(I38/36)+(250/11664)*$C$12*I38*(I38-$C$13)^2</f>
        <v>2568.27417695473</v>
      </c>
      <c r="M38" s="25" t="n">
        <v>25</v>
      </c>
      <c r="N38" s="5" t="n">
        <v>310</v>
      </c>
      <c r="O38" s="26" t="n">
        <f aca="false">($C$11+$C$14)*(N38+$C$6)*(M38/36)+(250/11664)*$C$12*M38*(M38-$C$13)^2</f>
        <v>4301.89043209877</v>
      </c>
      <c r="Q38" s="5" t="n">
        <f aca="false">$C$15*$C$6</f>
        <v>150</v>
      </c>
    </row>
    <row r="39" customFormat="false" ht="12.8" hidden="false" customHeight="false" outlineLevel="0" collapsed="false">
      <c r="E39" s="25" t="n">
        <v>5</v>
      </c>
      <c r="F39" s="5" t="n">
        <v>320</v>
      </c>
      <c r="G39" s="26" t="n">
        <f aca="false">($C$11+$C$14)*(F39+$C$6)*(E39/36)+(250/11664)*$C$12*E39*(E39-$C$13)^2</f>
        <v>878.313614540467</v>
      </c>
      <c r="I39" s="25" t="n">
        <v>15</v>
      </c>
      <c r="J39" s="5" t="n">
        <v>320</v>
      </c>
      <c r="K39" s="26" t="n">
        <f aca="false">($C$11+$C$14)*(J39+$C$6)*(I39/36)+(250/11664)*$C$12*I39*(I39-$C$13)^2</f>
        <v>2634.9408436214</v>
      </c>
      <c r="M39" s="25" t="n">
        <v>25</v>
      </c>
      <c r="N39" s="5" t="n">
        <v>320</v>
      </c>
      <c r="O39" s="26" t="n">
        <f aca="false">($C$11+$C$14)*(N39+$C$6)*(M39/36)+(250/11664)*$C$12*M39*(M39-$C$13)^2</f>
        <v>4413.00154320988</v>
      </c>
      <c r="Q39" s="5" t="n">
        <f aca="false">$C$15*$C$6</f>
        <v>150</v>
      </c>
    </row>
    <row r="40" customFormat="false" ht="12.8" hidden="false" customHeight="false" outlineLevel="0" collapsed="false">
      <c r="E40" s="25" t="n">
        <v>5</v>
      </c>
      <c r="F40" s="5" t="n">
        <v>330</v>
      </c>
      <c r="G40" s="26" t="n">
        <f aca="false">($C$11+$C$14)*(F40+$C$6)*(E40/36)+(250/11664)*$C$12*E40*(E40-$C$13)^2</f>
        <v>900.535836762689</v>
      </c>
      <c r="I40" s="25" t="n">
        <v>15</v>
      </c>
      <c r="J40" s="5" t="n">
        <v>330</v>
      </c>
      <c r="K40" s="26" t="n">
        <f aca="false">($C$11+$C$14)*(J40+$C$6)*(I40/36)+(250/11664)*$C$12*I40*(I40-$C$13)^2</f>
        <v>2701.60751028807</v>
      </c>
      <c r="M40" s="25" t="n">
        <v>25</v>
      </c>
      <c r="N40" s="5" t="n">
        <v>330</v>
      </c>
      <c r="O40" s="26" t="n">
        <f aca="false">($C$11+$C$14)*(N40+$C$6)*(M40/36)+(250/11664)*$C$12*M40*(M40-$C$13)^2</f>
        <v>4524.11265432099</v>
      </c>
      <c r="Q40" s="5" t="n">
        <f aca="false">$C$15*$C$6</f>
        <v>150</v>
      </c>
    </row>
    <row r="41" customFormat="false" ht="12.8" hidden="false" customHeight="false" outlineLevel="0" collapsed="false">
      <c r="A41" s="1" t="s">
        <v>212</v>
      </c>
      <c r="E41" s="25" t="n">
        <v>5</v>
      </c>
      <c r="F41" s="5" t="n">
        <v>340</v>
      </c>
      <c r="G41" s="26" t="n">
        <f aca="false">($C$11+$C$14)*(F41+$C$6)*(E41/36)+(250/11664)*$C$12*E41*(E41-$C$13)^2</f>
        <v>922.758058984911</v>
      </c>
      <c r="I41" s="25" t="n">
        <v>15</v>
      </c>
      <c r="J41" s="5" t="n">
        <v>340</v>
      </c>
      <c r="K41" s="26" t="n">
        <f aca="false">($C$11+$C$14)*(J41+$C$6)*(I41/36)+(250/11664)*$C$12*I41*(I41-$C$13)^2</f>
        <v>2768.27417695473</v>
      </c>
      <c r="M41" s="25" t="n">
        <v>25</v>
      </c>
      <c r="N41" s="5" t="n">
        <v>340</v>
      </c>
      <c r="O41" s="26" t="n">
        <f aca="false">($C$11+$C$14)*(N41+$C$6)*(M41/36)+(250/11664)*$C$12*M41*(M41-$C$13)^2</f>
        <v>4635.2237654321</v>
      </c>
      <c r="Q41" s="5" t="n">
        <f aca="false">$C$15*$C$6</f>
        <v>150</v>
      </c>
    </row>
    <row r="42" customFormat="false" ht="12.8" hidden="false" customHeight="false" outlineLevel="0" collapsed="false">
      <c r="A42" s="1" t="s">
        <v>213</v>
      </c>
      <c r="B42" s="1" t="s">
        <v>214</v>
      </c>
      <c r="E42" s="25" t="n">
        <v>5</v>
      </c>
      <c r="F42" s="5" t="n">
        <v>350</v>
      </c>
      <c r="G42" s="26" t="n">
        <f aca="false">($C$11+$C$14)*(F42+$C$6)*(E42/36)+(250/11664)*$C$12*E42*(E42-$C$13)^2</f>
        <v>944.980281207133</v>
      </c>
      <c r="I42" s="25" t="n">
        <v>15</v>
      </c>
      <c r="J42" s="5" t="n">
        <v>350</v>
      </c>
      <c r="K42" s="26" t="n">
        <f aca="false">($C$11+$C$14)*(J42+$C$6)*(I42/36)+(250/11664)*$C$12*I42*(I42-$C$13)^2</f>
        <v>2834.9408436214</v>
      </c>
      <c r="M42" s="25" t="n">
        <v>25</v>
      </c>
      <c r="N42" s="5" t="n">
        <v>350</v>
      </c>
      <c r="O42" s="26" t="n">
        <f aca="false">($C$11+$C$14)*(N42+$C$6)*(M42/36)+(250/11664)*$C$12*M42*(M42-$C$13)^2</f>
        <v>4746.33487654321</v>
      </c>
      <c r="Q42" s="5" t="n">
        <f aca="false">$C$15*$C$6</f>
        <v>150</v>
      </c>
    </row>
    <row r="43" customFormat="false" ht="12.8" hidden="false" customHeight="false" outlineLevel="0" collapsed="false">
      <c r="A43" s="1" t="s">
        <v>215</v>
      </c>
      <c r="B43" s="1" t="s">
        <v>216</v>
      </c>
      <c r="E43" s="25" t="n">
        <v>5</v>
      </c>
      <c r="F43" s="5" t="n">
        <v>360</v>
      </c>
      <c r="G43" s="26" t="n">
        <f aca="false">($C$11+$C$14)*(F43+$C$6)*(E43/36)+(250/11664)*$C$12*E43*(E43-$C$13)^2</f>
        <v>967.202503429355</v>
      </c>
      <c r="I43" s="25" t="n">
        <v>15</v>
      </c>
      <c r="J43" s="5" t="n">
        <v>360</v>
      </c>
      <c r="K43" s="26" t="n">
        <f aca="false">($C$11+$C$14)*(J43+$C$6)*(I43/36)+(250/11664)*$C$12*I43*(I43-$C$13)^2</f>
        <v>2901.60751028807</v>
      </c>
      <c r="M43" s="25" t="n">
        <v>25</v>
      </c>
      <c r="N43" s="5" t="n">
        <v>360</v>
      </c>
      <c r="O43" s="26" t="n">
        <f aca="false">($C$11+$C$14)*(N43+$C$6)*(M43/36)+(250/11664)*$C$12*M43*(M43-$C$13)^2</f>
        <v>4857.44598765432</v>
      </c>
      <c r="Q43" s="5" t="n">
        <f aca="false">$C$15*$C$6</f>
        <v>150</v>
      </c>
    </row>
    <row r="44" customFormat="false" ht="12.8" hidden="false" customHeight="false" outlineLevel="0" collapsed="false">
      <c r="A44" s="1" t="s">
        <v>217</v>
      </c>
      <c r="B44" s="1" t="s">
        <v>218</v>
      </c>
      <c r="E44" s="25" t="n">
        <v>5</v>
      </c>
      <c r="F44" s="5" t="n">
        <v>370</v>
      </c>
      <c r="G44" s="26" t="n">
        <f aca="false">($C$11+$C$14)*(F44+$C$6)*(E44/36)+(250/11664)*$C$12*E44*(E44-$C$13)^2</f>
        <v>989.424725651578</v>
      </c>
      <c r="I44" s="25" t="n">
        <v>15</v>
      </c>
      <c r="J44" s="5" t="n">
        <v>370</v>
      </c>
      <c r="K44" s="26" t="n">
        <f aca="false">($C$11+$C$14)*(J44+$C$6)*(I44/36)+(250/11664)*$C$12*I44*(I44-$C$13)^2</f>
        <v>2968.27417695473</v>
      </c>
      <c r="M44" s="25" t="n">
        <v>25</v>
      </c>
      <c r="N44" s="5" t="n">
        <v>370</v>
      </c>
      <c r="O44" s="26" t="n">
        <f aca="false">($C$11+$C$14)*(N44+$C$6)*(M44/36)+(250/11664)*$C$12*M44*(M44-$C$13)^2</f>
        <v>4968.55709876543</v>
      </c>
      <c r="Q44" s="5" t="n">
        <f aca="false">$C$15*$C$6</f>
        <v>150</v>
      </c>
    </row>
    <row r="45" customFormat="false" ht="12.8" hidden="false" customHeight="false" outlineLevel="0" collapsed="false">
      <c r="A45" s="1" t="s">
        <v>219</v>
      </c>
      <c r="B45" s="1" t="s">
        <v>220</v>
      </c>
      <c r="E45" s="25" t="n">
        <v>5</v>
      </c>
      <c r="F45" s="5" t="n">
        <v>380</v>
      </c>
      <c r="G45" s="26" t="n">
        <f aca="false">($C$11+$C$14)*(F45+$C$6)*(E45/36)+(250/11664)*$C$12*E45*(E45-$C$13)^2</f>
        <v>1011.6469478738</v>
      </c>
      <c r="I45" s="25" t="n">
        <v>15</v>
      </c>
      <c r="J45" s="5" t="n">
        <v>380</v>
      </c>
      <c r="K45" s="26" t="n">
        <f aca="false">($C$11+$C$14)*(J45+$C$6)*(I45/36)+(250/11664)*$C$12*I45*(I45-$C$13)^2</f>
        <v>3034.9408436214</v>
      </c>
      <c r="M45" s="25" t="n">
        <v>25</v>
      </c>
      <c r="N45" s="5" t="n">
        <v>380</v>
      </c>
      <c r="O45" s="26" t="n">
        <f aca="false">($C$11+$C$14)*(N45+$C$6)*(M45/36)+(250/11664)*$C$12*M45*(M45-$C$13)^2</f>
        <v>5079.66820987654</v>
      </c>
      <c r="Q45" s="5" t="n">
        <f aca="false">$C$15*$C$6</f>
        <v>150</v>
      </c>
    </row>
    <row r="46" customFormat="false" ht="12.8" hidden="false" customHeight="false" outlineLevel="0" collapsed="false">
      <c r="E46" s="25" t="n">
        <v>5</v>
      </c>
      <c r="F46" s="5" t="n">
        <v>390</v>
      </c>
      <c r="G46" s="26" t="n">
        <f aca="false">($C$11+$C$14)*(F46+$C$6)*(E46/36)+(250/11664)*$C$12*E46*(E46-$C$13)^2</f>
        <v>1033.86917009602</v>
      </c>
      <c r="I46" s="25" t="n">
        <v>15</v>
      </c>
      <c r="J46" s="5" t="n">
        <v>390</v>
      </c>
      <c r="K46" s="26" t="n">
        <f aca="false">($C$11+$C$14)*(J46+$C$6)*(I46/36)+(250/11664)*$C$12*I46*(I46-$C$13)^2</f>
        <v>3101.60751028807</v>
      </c>
      <c r="M46" s="25" t="n">
        <v>25</v>
      </c>
      <c r="N46" s="5" t="n">
        <v>390</v>
      </c>
      <c r="O46" s="26" t="n">
        <f aca="false">($C$11+$C$14)*(N46+$C$6)*(M46/36)+(250/11664)*$C$12*M46*(M46-$C$13)^2</f>
        <v>5190.77932098765</v>
      </c>
      <c r="Q46" s="5" t="n">
        <f aca="false">$C$15*$C$6</f>
        <v>150</v>
      </c>
    </row>
    <row r="47" customFormat="false" ht="12.8" hidden="false" customHeight="false" outlineLevel="0" collapsed="false">
      <c r="A47" s="1" t="s">
        <v>221</v>
      </c>
      <c r="E47" s="30" t="n">
        <v>5</v>
      </c>
      <c r="F47" s="31" t="n">
        <v>400</v>
      </c>
      <c r="G47" s="26" t="n">
        <f aca="false">($C$11+$C$14)*(F47+$C$6)*(E47/36)+(250/11664)*$C$12*E47*(E47-$C$13)^2</f>
        <v>1056.09139231824</v>
      </c>
      <c r="I47" s="30" t="n">
        <v>15</v>
      </c>
      <c r="J47" s="31" t="n">
        <v>400</v>
      </c>
      <c r="K47" s="26" t="n">
        <f aca="false">($C$11+$C$14)*(J47+$C$6)*(I47/36)+(250/11664)*$C$12*I47*(I47-$C$13)^2</f>
        <v>3168.27417695473</v>
      </c>
      <c r="M47" s="30" t="n">
        <v>25</v>
      </c>
      <c r="N47" s="31" t="n">
        <v>400</v>
      </c>
      <c r="O47" s="26" t="n">
        <f aca="false">($C$11+$C$14)*(N47+$C$6)*(M47/36)+(250/11664)*$C$12*M47*(M47-$C$13)^2</f>
        <v>5301.89043209877</v>
      </c>
      <c r="Q47" s="5" t="n">
        <f aca="false">$C$15*$C$6</f>
        <v>150</v>
      </c>
    </row>
    <row r="51" customFormat="false" ht="12.8" hidden="false" customHeight="false" outlineLevel="0" collapsed="false">
      <c r="C51" s="1" t="s">
        <v>222</v>
      </c>
    </row>
    <row r="52" customFormat="false" ht="12.8" hidden="false" customHeight="false" outlineLevel="0" collapsed="false">
      <c r="C52" s="32" t="s">
        <v>223</v>
      </c>
    </row>
  </sheetData>
  <mergeCells count="3">
    <mergeCell ref="A1:B1"/>
    <mergeCell ref="D2:J2"/>
    <mergeCell ref="A32:B32"/>
  </mergeCells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6.5" defaultRowHeight="13" zeroHeight="false" outlineLevelRow="0" outlineLevelCol="0"/>
  <cols>
    <col collapsed="false" customWidth="true" hidden="false" outlineLevel="0" max="1" min="1" style="1" width="10.39"/>
    <col collapsed="false" customWidth="true" hidden="false" outlineLevel="0" max="2" min="2" style="5" width="10.87"/>
    <col collapsed="false" customWidth="false" hidden="false" outlineLevel="0" max="3" min="3" style="5" width="6.5"/>
    <col collapsed="false" customWidth="true" hidden="false" outlineLevel="0" max="4" min="4" style="5" width="7.56"/>
    <col collapsed="false" customWidth="false" hidden="false" outlineLevel="0" max="5" min="5" style="1" width="6.5"/>
    <col collapsed="false" customWidth="true" hidden="false" outlineLevel="0" max="6" min="6" style="5" width="10.87"/>
    <col collapsed="false" customWidth="false" hidden="false" outlineLevel="0" max="7" min="7" style="5" width="6.5"/>
    <col collapsed="false" customWidth="true" hidden="false" outlineLevel="0" max="8" min="8" style="5" width="7.56"/>
    <col collapsed="false" customWidth="false" hidden="false" outlineLevel="0" max="9" min="9" style="1" width="6.5"/>
    <col collapsed="false" customWidth="true" hidden="false" outlineLevel="0" max="10" min="10" style="1" width="10.87"/>
    <col collapsed="false" customWidth="false" hidden="false" outlineLevel="0" max="11" min="11" style="1" width="6.5"/>
    <col collapsed="false" customWidth="true" hidden="false" outlineLevel="0" max="12" min="12" style="1" width="7.56"/>
    <col collapsed="false" customWidth="false" hidden="false" outlineLevel="0" max="1024" min="13" style="1" width="6.5"/>
  </cols>
  <sheetData>
    <row r="1" customFormat="false" ht="13" hidden="false" customHeight="false" outlineLevel="0" collapsed="false">
      <c r="A1" s="1" t="s">
        <v>224</v>
      </c>
    </row>
    <row r="2" customFormat="false" ht="13" hidden="false" customHeight="false" outlineLevel="0" collapsed="false">
      <c r="B2" s="5" t="s">
        <v>225</v>
      </c>
      <c r="C2" s="5" t="s">
        <v>226</v>
      </c>
      <c r="D2" s="5" t="s">
        <v>227</v>
      </c>
      <c r="F2" s="5" t="s">
        <v>225</v>
      </c>
      <c r="G2" s="5" t="s">
        <v>226</v>
      </c>
      <c r="H2" s="5" t="s">
        <v>227</v>
      </c>
      <c r="J2" s="5" t="s">
        <v>225</v>
      </c>
      <c r="K2" s="5" t="s">
        <v>226</v>
      </c>
      <c r="L2" s="5" t="s">
        <v>227</v>
      </c>
    </row>
    <row r="3" customFormat="false" ht="13" hidden="false" customHeight="false" outlineLevel="0" collapsed="false">
      <c r="J3" s="5"/>
      <c r="K3" s="5"/>
      <c r="L3" s="5"/>
    </row>
    <row r="4" customFormat="false" ht="13" hidden="false" customHeight="false" outlineLevel="0" collapsed="false">
      <c r="B4" s="5" t="n">
        <v>5</v>
      </c>
      <c r="C4" s="5" t="n">
        <v>10</v>
      </c>
      <c r="D4" s="5" t="s">
        <v>228</v>
      </c>
      <c r="F4" s="5" t="n">
        <v>15</v>
      </c>
      <c r="G4" s="5" t="n">
        <v>10</v>
      </c>
      <c r="H4" s="5" t="s">
        <v>228</v>
      </c>
      <c r="J4" s="5" t="n">
        <v>25</v>
      </c>
      <c r="K4" s="5" t="n">
        <v>10</v>
      </c>
      <c r="L4" s="5" t="s">
        <v>228</v>
      </c>
    </row>
    <row r="5" customFormat="false" ht="13" hidden="false" customHeight="false" outlineLevel="0" collapsed="false">
      <c r="B5" s="5" t="n">
        <v>5</v>
      </c>
      <c r="C5" s="5" t="n">
        <v>20</v>
      </c>
      <c r="F5" s="5" t="n">
        <v>15</v>
      </c>
      <c r="G5" s="5" t="n">
        <v>20</v>
      </c>
      <c r="J5" s="5" t="n">
        <v>25</v>
      </c>
      <c r="K5" s="5" t="n">
        <v>20</v>
      </c>
      <c r="L5" s="5"/>
    </row>
    <row r="6" customFormat="false" ht="13" hidden="false" customHeight="false" outlineLevel="0" collapsed="false">
      <c r="B6" s="5" t="n">
        <v>5</v>
      </c>
      <c r="C6" s="5" t="n">
        <v>30</v>
      </c>
      <c r="F6" s="5" t="n">
        <v>15</v>
      </c>
      <c r="G6" s="5" t="n">
        <v>30</v>
      </c>
      <c r="J6" s="5" t="n">
        <v>25</v>
      </c>
      <c r="K6" s="5" t="n">
        <v>30</v>
      </c>
      <c r="L6" s="5"/>
    </row>
    <row r="7" customFormat="false" ht="13" hidden="false" customHeight="false" outlineLevel="0" collapsed="false">
      <c r="B7" s="5" t="n">
        <v>5</v>
      </c>
      <c r="C7" s="5" t="n">
        <v>40</v>
      </c>
      <c r="F7" s="5" t="n">
        <v>15</v>
      </c>
      <c r="G7" s="5" t="n">
        <v>40</v>
      </c>
      <c r="J7" s="5" t="n">
        <v>25</v>
      </c>
      <c r="K7" s="5" t="n">
        <v>40</v>
      </c>
      <c r="L7" s="5"/>
    </row>
    <row r="8" customFormat="false" ht="13" hidden="false" customHeight="false" outlineLevel="0" collapsed="false">
      <c r="B8" s="5" t="n">
        <v>5</v>
      </c>
      <c r="C8" s="5" t="n">
        <v>50</v>
      </c>
      <c r="F8" s="5" t="n">
        <v>15</v>
      </c>
      <c r="G8" s="5" t="n">
        <v>50</v>
      </c>
      <c r="J8" s="5" t="n">
        <v>25</v>
      </c>
      <c r="K8" s="5" t="n">
        <v>50</v>
      </c>
      <c r="L8" s="5"/>
    </row>
    <row r="9" customFormat="false" ht="13" hidden="false" customHeight="false" outlineLevel="0" collapsed="false">
      <c r="B9" s="5" t="n">
        <v>5</v>
      </c>
      <c r="C9" s="5" t="n">
        <v>60</v>
      </c>
      <c r="F9" s="5" t="n">
        <v>15</v>
      </c>
      <c r="G9" s="5" t="n">
        <v>60</v>
      </c>
      <c r="J9" s="5" t="n">
        <v>25</v>
      </c>
      <c r="K9" s="5" t="n">
        <v>60</v>
      </c>
      <c r="L9" s="5"/>
    </row>
    <row r="10" customFormat="false" ht="13" hidden="false" customHeight="false" outlineLevel="0" collapsed="false">
      <c r="B10" s="5" t="n">
        <v>5</v>
      </c>
      <c r="C10" s="5" t="n">
        <v>70</v>
      </c>
      <c r="F10" s="5" t="n">
        <v>15</v>
      </c>
      <c r="G10" s="5" t="n">
        <v>70</v>
      </c>
      <c r="J10" s="5" t="n">
        <v>25</v>
      </c>
      <c r="K10" s="5" t="n">
        <v>70</v>
      </c>
      <c r="L10" s="5"/>
    </row>
    <row r="11" customFormat="false" ht="13" hidden="false" customHeight="false" outlineLevel="0" collapsed="false">
      <c r="B11" s="5" t="n">
        <v>5</v>
      </c>
      <c r="C11" s="5" t="n">
        <v>80</v>
      </c>
      <c r="F11" s="5" t="n">
        <v>15</v>
      </c>
      <c r="G11" s="5" t="n">
        <v>80</v>
      </c>
      <c r="J11" s="5" t="n">
        <v>25</v>
      </c>
      <c r="K11" s="5" t="n">
        <v>80</v>
      </c>
      <c r="L11" s="5"/>
    </row>
    <row r="12" customFormat="false" ht="13" hidden="false" customHeight="false" outlineLevel="0" collapsed="false">
      <c r="B12" s="5" t="n">
        <v>5</v>
      </c>
      <c r="C12" s="5" t="n">
        <v>90</v>
      </c>
      <c r="F12" s="5" t="n">
        <v>15</v>
      </c>
      <c r="G12" s="5" t="n">
        <v>90</v>
      </c>
      <c r="J12" s="5" t="n">
        <v>25</v>
      </c>
      <c r="K12" s="5" t="n">
        <v>90</v>
      </c>
      <c r="L12" s="5"/>
    </row>
    <row r="13" customFormat="false" ht="13" hidden="false" customHeight="false" outlineLevel="0" collapsed="false">
      <c r="B13" s="5" t="n">
        <v>5</v>
      </c>
      <c r="C13" s="5" t="n">
        <v>100</v>
      </c>
      <c r="F13" s="5" t="n">
        <v>15</v>
      </c>
      <c r="G13" s="5" t="n">
        <v>100</v>
      </c>
      <c r="J13" s="5" t="n">
        <v>25</v>
      </c>
      <c r="K13" s="5" t="n">
        <v>100</v>
      </c>
      <c r="L13" s="5"/>
    </row>
    <row r="14" customFormat="false" ht="13" hidden="false" customHeight="false" outlineLevel="0" collapsed="false">
      <c r="B14" s="5" t="n">
        <v>5</v>
      </c>
      <c r="C14" s="5" t="n">
        <v>110</v>
      </c>
      <c r="F14" s="5" t="n">
        <v>15</v>
      </c>
      <c r="G14" s="5" t="n">
        <v>110</v>
      </c>
      <c r="J14" s="5" t="n">
        <v>25</v>
      </c>
      <c r="K14" s="5" t="n">
        <v>110</v>
      </c>
      <c r="L14" s="5"/>
    </row>
    <row r="15" customFormat="false" ht="13" hidden="false" customHeight="false" outlineLevel="0" collapsed="false">
      <c r="B15" s="5" t="n">
        <v>5</v>
      </c>
      <c r="C15" s="5" t="n">
        <v>120</v>
      </c>
      <c r="F15" s="5" t="n">
        <v>15</v>
      </c>
      <c r="G15" s="5" t="n">
        <v>120</v>
      </c>
      <c r="J15" s="5" t="n">
        <v>25</v>
      </c>
      <c r="K15" s="5" t="n">
        <v>120</v>
      </c>
      <c r="L15" s="5"/>
    </row>
    <row r="16" customFormat="false" ht="13" hidden="false" customHeight="false" outlineLevel="0" collapsed="false">
      <c r="B16" s="5" t="n">
        <v>5</v>
      </c>
      <c r="C16" s="5" t="n">
        <v>130</v>
      </c>
      <c r="F16" s="5" t="n">
        <v>15</v>
      </c>
      <c r="G16" s="5" t="n">
        <v>130</v>
      </c>
      <c r="J16" s="5" t="n">
        <v>25</v>
      </c>
      <c r="K16" s="5" t="n">
        <v>130</v>
      </c>
      <c r="L16" s="5"/>
    </row>
    <row r="17" customFormat="false" ht="13" hidden="false" customHeight="false" outlineLevel="0" collapsed="false">
      <c r="B17" s="5" t="n">
        <v>5</v>
      </c>
      <c r="C17" s="5" t="n">
        <v>140</v>
      </c>
      <c r="F17" s="5" t="n">
        <v>15</v>
      </c>
      <c r="G17" s="5" t="n">
        <v>140</v>
      </c>
      <c r="J17" s="5" t="n">
        <v>25</v>
      </c>
      <c r="K17" s="5" t="n">
        <v>140</v>
      </c>
      <c r="L17" s="5"/>
    </row>
    <row r="18" customFormat="false" ht="13" hidden="false" customHeight="false" outlineLevel="0" collapsed="false">
      <c r="B18" s="5" t="n">
        <v>5</v>
      </c>
      <c r="C18" s="5" t="n">
        <v>150</v>
      </c>
      <c r="F18" s="5" t="n">
        <v>15</v>
      </c>
      <c r="G18" s="5" t="n">
        <v>150</v>
      </c>
      <c r="J18" s="5" t="n">
        <v>25</v>
      </c>
      <c r="K18" s="5" t="n">
        <v>150</v>
      </c>
      <c r="L18" s="5"/>
    </row>
    <row r="19" customFormat="false" ht="13" hidden="false" customHeight="false" outlineLevel="0" collapsed="false">
      <c r="B19" s="5" t="n">
        <v>5</v>
      </c>
      <c r="C19" s="5" t="n">
        <v>160</v>
      </c>
      <c r="F19" s="5" t="n">
        <v>15</v>
      </c>
      <c r="G19" s="5" t="n">
        <v>160</v>
      </c>
      <c r="J19" s="5" t="n">
        <v>25</v>
      </c>
      <c r="K19" s="5" t="n">
        <v>160</v>
      </c>
      <c r="L19" s="5"/>
    </row>
    <row r="20" customFormat="false" ht="13" hidden="false" customHeight="false" outlineLevel="0" collapsed="false">
      <c r="B20" s="5" t="n">
        <v>5</v>
      </c>
      <c r="C20" s="5" t="n">
        <v>170</v>
      </c>
      <c r="F20" s="5" t="n">
        <v>15</v>
      </c>
      <c r="G20" s="5" t="n">
        <v>170</v>
      </c>
      <c r="J20" s="5" t="n">
        <v>25</v>
      </c>
      <c r="K20" s="5" t="n">
        <v>170</v>
      </c>
      <c r="L20" s="5"/>
    </row>
    <row r="21" customFormat="false" ht="13" hidden="false" customHeight="false" outlineLevel="0" collapsed="false">
      <c r="B21" s="5" t="n">
        <v>5</v>
      </c>
      <c r="C21" s="5" t="n">
        <v>180</v>
      </c>
      <c r="F21" s="5" t="n">
        <v>15</v>
      </c>
      <c r="G21" s="5" t="n">
        <v>180</v>
      </c>
      <c r="J21" s="5" t="n">
        <v>25</v>
      </c>
      <c r="K21" s="5" t="n">
        <v>180</v>
      </c>
      <c r="L21" s="5"/>
    </row>
    <row r="22" customFormat="false" ht="13" hidden="false" customHeight="false" outlineLevel="0" collapsed="false">
      <c r="B22" s="5" t="n">
        <v>5</v>
      </c>
      <c r="C22" s="5" t="n">
        <v>190</v>
      </c>
      <c r="F22" s="5" t="n">
        <v>15</v>
      </c>
      <c r="G22" s="5" t="n">
        <v>190</v>
      </c>
      <c r="J22" s="5" t="n">
        <v>25</v>
      </c>
      <c r="K22" s="5" t="n">
        <v>190</v>
      </c>
      <c r="L22" s="5"/>
    </row>
    <row r="23" customFormat="false" ht="13" hidden="false" customHeight="false" outlineLevel="0" collapsed="false">
      <c r="B23" s="5" t="n">
        <v>5</v>
      </c>
      <c r="C23" s="5" t="n">
        <v>200</v>
      </c>
      <c r="F23" s="5" t="n">
        <v>15</v>
      </c>
      <c r="G23" s="5" t="n">
        <v>200</v>
      </c>
      <c r="J23" s="5" t="n">
        <v>25</v>
      </c>
      <c r="K23" s="5" t="n">
        <v>200</v>
      </c>
      <c r="L23" s="5"/>
    </row>
  </sheetData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6.5" defaultRowHeight="13" zeroHeight="false" outlineLevelRow="0" outlineLevelCol="0"/>
  <cols>
    <col collapsed="false" customWidth="true" hidden="false" outlineLevel="0" max="1" min="1" style="1" width="9.33"/>
    <col collapsed="false" customWidth="false" hidden="false" outlineLevel="0" max="2" min="2" style="1" width="6.5"/>
    <col collapsed="false" customWidth="true" hidden="false" outlineLevel="0" max="3" min="3" style="1" width="7.68"/>
    <col collapsed="false" customWidth="false" hidden="false" outlineLevel="0" max="1024" min="4" style="1" width="6.5"/>
  </cols>
  <sheetData>
    <row r="1" customFormat="false" ht="13" hidden="false" customHeight="false" outlineLevel="0" collapsed="false">
      <c r="A1" s="1" t="s">
        <v>229</v>
      </c>
    </row>
    <row r="2" customFormat="false" ht="13" hidden="false" customHeight="false" outlineLevel="0" collapsed="false">
      <c r="B2" s="1" t="s">
        <v>226</v>
      </c>
      <c r="C2" s="1" t="s">
        <v>227</v>
      </c>
    </row>
    <row r="4" customFormat="false" ht="13" hidden="false" customHeight="false" outlineLevel="0" collapsed="false">
      <c r="B4" s="1" t="n">
        <v>10</v>
      </c>
    </row>
    <row r="5" customFormat="false" ht="13" hidden="false" customHeight="false" outlineLevel="0" collapsed="false">
      <c r="B5" s="1" t="n">
        <v>20</v>
      </c>
    </row>
    <row r="6" customFormat="false" ht="13" hidden="false" customHeight="false" outlineLevel="0" collapsed="false">
      <c r="B6" s="1" t="n">
        <v>30</v>
      </c>
    </row>
    <row r="7" customFormat="false" ht="13" hidden="false" customHeight="false" outlineLevel="0" collapsed="false">
      <c r="B7" s="1" t="n">
        <v>40</v>
      </c>
    </row>
    <row r="8" customFormat="false" ht="13" hidden="false" customHeight="false" outlineLevel="0" collapsed="false">
      <c r="B8" s="1" t="n">
        <v>50</v>
      </c>
    </row>
    <row r="9" customFormat="false" ht="13" hidden="false" customHeight="false" outlineLevel="0" collapsed="false">
      <c r="B9" s="1" t="n">
        <v>60</v>
      </c>
    </row>
    <row r="10" customFormat="false" ht="13" hidden="false" customHeight="false" outlineLevel="0" collapsed="false">
      <c r="B10" s="1" t="n">
        <v>70</v>
      </c>
    </row>
    <row r="11" customFormat="false" ht="13" hidden="false" customHeight="false" outlineLevel="0" collapsed="false">
      <c r="B11" s="1" t="n">
        <v>80</v>
      </c>
    </row>
    <row r="12" customFormat="false" ht="13" hidden="false" customHeight="false" outlineLevel="0" collapsed="false">
      <c r="B12" s="1" t="n">
        <v>90</v>
      </c>
    </row>
    <row r="13" customFormat="false" ht="13" hidden="false" customHeight="false" outlineLevel="0" collapsed="false">
      <c r="B13" s="1" t="n">
        <v>100</v>
      </c>
    </row>
    <row r="14" customFormat="false" ht="13" hidden="false" customHeight="false" outlineLevel="0" collapsed="false">
      <c r="B14" s="1" t="n">
        <v>110</v>
      </c>
    </row>
    <row r="15" customFormat="false" ht="13" hidden="false" customHeight="false" outlineLevel="0" collapsed="false">
      <c r="B15" s="1" t="n">
        <v>120</v>
      </c>
    </row>
    <row r="16" customFormat="false" ht="13" hidden="false" customHeight="false" outlineLevel="0" collapsed="false">
      <c r="B16" s="1" t="n">
        <v>130</v>
      </c>
    </row>
    <row r="17" customFormat="false" ht="13" hidden="false" customHeight="false" outlineLevel="0" collapsed="false">
      <c r="B17" s="1" t="n">
        <v>140</v>
      </c>
    </row>
    <row r="18" customFormat="false" ht="13" hidden="false" customHeight="false" outlineLevel="0" collapsed="false">
      <c r="B18" s="1" t="n">
        <v>150</v>
      </c>
    </row>
    <row r="19" customFormat="false" ht="13" hidden="false" customHeight="false" outlineLevel="0" collapsed="false">
      <c r="B19" s="1" t="n">
        <v>160</v>
      </c>
    </row>
    <row r="20" customFormat="false" ht="13" hidden="false" customHeight="false" outlineLevel="0" collapsed="false">
      <c r="B20" s="1" t="n">
        <v>170</v>
      </c>
    </row>
    <row r="21" customFormat="false" ht="13" hidden="false" customHeight="false" outlineLevel="0" collapsed="false">
      <c r="B21" s="1" t="n">
        <v>180</v>
      </c>
    </row>
    <row r="22" customFormat="false" ht="13" hidden="false" customHeight="false" outlineLevel="0" collapsed="false">
      <c r="B22" s="1" t="n">
        <v>190</v>
      </c>
    </row>
    <row r="23" customFormat="false" ht="13" hidden="false" customHeight="false" outlineLevel="0" collapsed="false">
      <c r="B23" s="1" t="n">
        <v>200</v>
      </c>
    </row>
  </sheetData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6.5" defaultRowHeight="13" zeroHeight="false" outlineLevelRow="0" outlineLevelCol="0"/>
  <cols>
    <col collapsed="false" customWidth="false" hidden="false" outlineLevel="0" max="1024" min="1" style="1" width="6.5"/>
  </cols>
  <sheetData/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6.5" defaultRowHeight="13" zeroHeight="false" outlineLevelRow="0" outlineLevelCol="0"/>
  <cols>
    <col collapsed="false" customWidth="true" hidden="false" outlineLevel="0" max="1" min="1" style="5" width="9.45"/>
    <col collapsed="false" customWidth="false" hidden="false" outlineLevel="0" max="2" min="2" style="5" width="6.5"/>
    <col collapsed="false" customWidth="true" hidden="false" outlineLevel="0" max="3" min="3" style="5" width="11.1"/>
    <col collapsed="false" customWidth="false" hidden="false" outlineLevel="0" max="4" min="4" style="5" width="6.5"/>
    <col collapsed="false" customWidth="false" hidden="false" outlineLevel="0" max="1024" min="5" style="1" width="6.5"/>
  </cols>
  <sheetData>
    <row r="1" customFormat="false" ht="13" hidden="false" customHeight="false" outlineLevel="0" collapsed="false">
      <c r="A1" s="5" t="s">
        <v>230</v>
      </c>
    </row>
    <row r="2" customFormat="false" ht="13" hidden="false" customHeight="false" outlineLevel="0" collapsed="false">
      <c r="B2" s="5" t="s">
        <v>226</v>
      </c>
      <c r="C2" s="5" t="s">
        <v>231</v>
      </c>
      <c r="D2" s="5" t="s">
        <v>232</v>
      </c>
    </row>
    <row r="3" customFormat="false" ht="13" hidden="false" customHeight="false" outlineLevel="0" collapsed="false">
      <c r="B3" s="5" t="n">
        <v>0</v>
      </c>
      <c r="C3" s="5" t="s">
        <v>233</v>
      </c>
    </row>
    <row r="4" customFormat="false" ht="13" hidden="false" customHeight="false" outlineLevel="0" collapsed="false">
      <c r="B4" s="5" t="n">
        <v>10</v>
      </c>
    </row>
    <row r="5" customFormat="false" ht="13" hidden="false" customHeight="false" outlineLevel="0" collapsed="false">
      <c r="B5" s="5" t="n">
        <v>20</v>
      </c>
    </row>
    <row r="6" customFormat="false" ht="13" hidden="false" customHeight="false" outlineLevel="0" collapsed="false">
      <c r="B6" s="5" t="n">
        <v>30</v>
      </c>
    </row>
    <row r="7" customFormat="false" ht="13" hidden="false" customHeight="false" outlineLevel="0" collapsed="false">
      <c r="B7" s="5" t="n">
        <v>40</v>
      </c>
    </row>
    <row r="8" customFormat="false" ht="13" hidden="false" customHeight="false" outlineLevel="0" collapsed="false">
      <c r="B8" s="5" t="n">
        <v>50</v>
      </c>
    </row>
    <row r="9" customFormat="false" ht="13" hidden="false" customHeight="false" outlineLevel="0" collapsed="false">
      <c r="B9" s="5" t="n">
        <v>60</v>
      </c>
    </row>
    <row r="10" customFormat="false" ht="13" hidden="false" customHeight="false" outlineLevel="0" collapsed="false">
      <c r="B10" s="5" t="n">
        <v>70</v>
      </c>
    </row>
    <row r="11" customFormat="false" ht="13" hidden="false" customHeight="false" outlineLevel="0" collapsed="false">
      <c r="B11" s="5" t="n">
        <v>80</v>
      </c>
    </row>
    <row r="12" customFormat="false" ht="13" hidden="false" customHeight="false" outlineLevel="0" collapsed="false">
      <c r="B12" s="5" t="n">
        <v>90</v>
      </c>
    </row>
    <row r="13" customFormat="false" ht="13" hidden="false" customHeight="false" outlineLevel="0" collapsed="false">
      <c r="B13" s="5" t="n">
        <v>100</v>
      </c>
    </row>
    <row r="14" customFormat="false" ht="13" hidden="false" customHeight="false" outlineLevel="0" collapsed="false">
      <c r="B14" s="5" t="n">
        <v>110</v>
      </c>
    </row>
    <row r="15" customFormat="false" ht="13" hidden="false" customHeight="false" outlineLevel="0" collapsed="false">
      <c r="B15" s="5" t="n">
        <v>120</v>
      </c>
    </row>
    <row r="16" customFormat="false" ht="13" hidden="false" customHeight="false" outlineLevel="0" collapsed="false">
      <c r="B16" s="5" t="n">
        <v>130</v>
      </c>
    </row>
    <row r="17" customFormat="false" ht="13" hidden="false" customHeight="false" outlineLevel="0" collapsed="false">
      <c r="B17" s="5" t="n">
        <v>140</v>
      </c>
    </row>
    <row r="18" customFormat="false" ht="13" hidden="false" customHeight="false" outlineLevel="0" collapsed="false">
      <c r="B18" s="5" t="n">
        <v>150</v>
      </c>
    </row>
    <row r="19" customFormat="false" ht="13" hidden="false" customHeight="false" outlineLevel="0" collapsed="false">
      <c r="B19" s="5" t="n">
        <v>160</v>
      </c>
    </row>
    <row r="20" customFormat="false" ht="13" hidden="false" customHeight="false" outlineLevel="0" collapsed="false">
      <c r="B20" s="5" t="n">
        <v>170</v>
      </c>
    </row>
    <row r="21" customFormat="false" ht="13" hidden="false" customHeight="false" outlineLevel="0" collapsed="false">
      <c r="B21" s="5" t="n">
        <v>180</v>
      </c>
    </row>
    <row r="22" customFormat="false" ht="13" hidden="false" customHeight="false" outlineLevel="0" collapsed="false">
      <c r="B22" s="5" t="n">
        <v>190</v>
      </c>
    </row>
    <row r="23" customFormat="false" ht="13" hidden="false" customHeight="false" outlineLevel="0" collapsed="false">
      <c r="B23" s="5" t="n">
        <v>200</v>
      </c>
      <c r="C23" s="5" t="s">
        <v>234</v>
      </c>
    </row>
  </sheetData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6.5" defaultRowHeight="13" zeroHeight="false" outlineLevelRow="0" outlineLevelCol="0"/>
  <cols>
    <col collapsed="false" customWidth="true" hidden="false" outlineLevel="0" max="1" min="1" style="5" width="9.8"/>
    <col collapsed="false" customWidth="true" hidden="false" outlineLevel="0" max="2" min="2" style="5" width="12.88"/>
    <col collapsed="false" customWidth="true" hidden="false" outlineLevel="0" max="4" min="3" style="5" width="10.16"/>
    <col collapsed="false" customWidth="false" hidden="false" outlineLevel="0" max="1024" min="5" style="1" width="6.5"/>
  </cols>
  <sheetData>
    <row r="1" customFormat="false" ht="13" hidden="false" customHeight="false" outlineLevel="0" collapsed="false">
      <c r="A1" s="5" t="s">
        <v>235</v>
      </c>
    </row>
    <row r="2" customFormat="false" ht="13" hidden="false" customHeight="false" outlineLevel="0" collapsed="false">
      <c r="B2" s="5" t="s">
        <v>236</v>
      </c>
      <c r="C2" s="20" t="s">
        <v>237</v>
      </c>
      <c r="D2" s="20"/>
      <c r="E2" s="5" t="s">
        <v>238</v>
      </c>
    </row>
    <row r="3" customFormat="false" ht="13" hidden="false" customHeight="false" outlineLevel="0" collapsed="false">
      <c r="E3" s="5"/>
    </row>
    <row r="4" customFormat="false" ht="13" hidden="false" customHeight="false" outlineLevel="0" collapsed="false">
      <c r="B4" s="5" t="s">
        <v>239</v>
      </c>
      <c r="E4" s="5"/>
    </row>
    <row r="5" customFormat="false" ht="13" hidden="false" customHeight="false" outlineLevel="0" collapsed="false">
      <c r="C5" s="5" t="n">
        <v>0</v>
      </c>
      <c r="E5" s="5" t="s">
        <v>228</v>
      </c>
    </row>
    <row r="6" customFormat="false" ht="13" hidden="false" customHeight="false" outlineLevel="0" collapsed="false">
      <c r="C6" s="5" t="n">
        <v>40</v>
      </c>
      <c r="E6" s="5"/>
    </row>
    <row r="7" customFormat="false" ht="13" hidden="false" customHeight="false" outlineLevel="0" collapsed="false">
      <c r="C7" s="5" t="n">
        <v>80</v>
      </c>
      <c r="E7" s="5"/>
    </row>
    <row r="8" customFormat="false" ht="13" hidden="false" customHeight="false" outlineLevel="0" collapsed="false">
      <c r="C8" s="5" t="n">
        <v>120</v>
      </c>
      <c r="E8" s="5"/>
    </row>
    <row r="9" customFormat="false" ht="13" hidden="false" customHeight="false" outlineLevel="0" collapsed="false">
      <c r="C9" s="5" t="n">
        <v>160</v>
      </c>
      <c r="E9" s="5"/>
    </row>
    <row r="10" customFormat="false" ht="13" hidden="false" customHeight="false" outlineLevel="0" collapsed="false">
      <c r="E10" s="5"/>
    </row>
    <row r="11" customFormat="false" ht="13" hidden="false" customHeight="false" outlineLevel="0" collapsed="false">
      <c r="B11" s="5" t="s">
        <v>240</v>
      </c>
      <c r="E11" s="5"/>
    </row>
    <row r="12" customFormat="false" ht="13" hidden="false" customHeight="false" outlineLevel="0" collapsed="false">
      <c r="D12" s="5" t="n">
        <v>0</v>
      </c>
      <c r="E12" s="5" t="s">
        <v>228</v>
      </c>
    </row>
    <row r="13" customFormat="false" ht="13" hidden="false" customHeight="false" outlineLevel="0" collapsed="false">
      <c r="D13" s="5" t="n">
        <v>40</v>
      </c>
      <c r="E13" s="5"/>
    </row>
    <row r="14" customFormat="false" ht="13" hidden="false" customHeight="false" outlineLevel="0" collapsed="false">
      <c r="D14" s="5" t="n">
        <v>80</v>
      </c>
      <c r="E14" s="5"/>
    </row>
    <row r="15" customFormat="false" ht="13" hidden="false" customHeight="false" outlineLevel="0" collapsed="false">
      <c r="D15" s="5" t="n">
        <v>120</v>
      </c>
      <c r="E15" s="5"/>
    </row>
    <row r="16" customFormat="false" ht="13" hidden="false" customHeight="false" outlineLevel="0" collapsed="false">
      <c r="D16" s="5" t="n">
        <v>160</v>
      </c>
      <c r="E16" s="5"/>
    </row>
    <row r="18" customFormat="false" ht="13" hidden="false" customHeight="false" outlineLevel="0" collapsed="false">
      <c r="B18" s="5" t="s">
        <v>241</v>
      </c>
    </row>
    <row r="19" customFormat="false" ht="13" hidden="false" customHeight="false" outlineLevel="0" collapsed="false">
      <c r="C19" s="5" t="n">
        <v>40</v>
      </c>
      <c r="D19" s="5" t="n">
        <v>40</v>
      </c>
    </row>
    <row r="20" customFormat="false" ht="13" hidden="false" customHeight="false" outlineLevel="0" collapsed="false">
      <c r="C20" s="5" t="n">
        <v>80</v>
      </c>
      <c r="D20" s="5" t="n">
        <v>80</v>
      </c>
    </row>
    <row r="21" customFormat="false" ht="13" hidden="false" customHeight="false" outlineLevel="0" collapsed="false">
      <c r="C21" s="5" t="n">
        <v>120</v>
      </c>
      <c r="D21" s="5" t="n">
        <v>120</v>
      </c>
    </row>
    <row r="22" customFormat="false" ht="13" hidden="false" customHeight="false" outlineLevel="0" collapsed="false">
      <c r="C22" s="5" t="n">
        <v>160</v>
      </c>
      <c r="D22" s="5" t="n">
        <v>160</v>
      </c>
    </row>
    <row r="23" customFormat="false" ht="13" hidden="false" customHeight="false" outlineLevel="0" collapsed="false">
      <c r="C23" s="5" t="n">
        <v>40</v>
      </c>
      <c r="D23" s="5" t="n">
        <v>160</v>
      </c>
    </row>
    <row r="24" customFormat="false" ht="13" hidden="false" customHeight="false" outlineLevel="0" collapsed="false">
      <c r="C24" s="5" t="n">
        <v>80</v>
      </c>
      <c r="D24" s="5" t="n">
        <v>120</v>
      </c>
    </row>
    <row r="25" customFormat="false" ht="13" hidden="false" customHeight="false" outlineLevel="0" collapsed="false">
      <c r="C25" s="5" t="n">
        <v>120</v>
      </c>
      <c r="D25" s="5" t="n">
        <v>80</v>
      </c>
    </row>
    <row r="26" customFormat="false" ht="13" hidden="false" customHeight="false" outlineLevel="0" collapsed="false">
      <c r="C26" s="5" t="n">
        <v>160</v>
      </c>
      <c r="D26" s="5" t="n">
        <v>40</v>
      </c>
    </row>
  </sheetData>
  <mergeCells count="1">
    <mergeCell ref="C2:D2"/>
  </mergeCells>
  <printOptions headings="false" gridLines="false" gridLinesSet="true" horizontalCentered="false" verticalCentered="false"/>
  <pageMargins left="0.7" right="0.7" top="0.3" bottom="0.3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S47" activeCellId="0" sqref="S47"/>
    </sheetView>
  </sheetViews>
  <sheetFormatPr defaultColWidth="10.08203125" defaultRowHeight="12.8" zeroHeight="false" outlineLevelRow="0" outlineLevelCol="0"/>
  <sheetData>
    <row r="1" customFormat="false" ht="12.8" hidden="false" customHeight="false" outlineLevel="0" collapsed="false">
      <c r="A1" s="33"/>
      <c r="B1" s="33"/>
      <c r="C1" s="33"/>
      <c r="D1" s="33"/>
      <c r="E1" s="33"/>
      <c r="F1" s="33"/>
    </row>
    <row r="2" customFormat="false" ht="12.8" hidden="false" customHeight="false" outlineLevel="0" collapsed="false">
      <c r="A2" s="34" t="s">
        <v>242</v>
      </c>
      <c r="B2" s="34"/>
      <c r="C2" s="34"/>
      <c r="D2" s="34"/>
      <c r="E2" s="34"/>
      <c r="F2" s="34" t="s">
        <v>243</v>
      </c>
    </row>
    <row r="3" customFormat="false" ht="12.8" hidden="false" customHeight="false" outlineLevel="0" collapsed="false">
      <c r="A3" s="34"/>
      <c r="B3" s="34"/>
      <c r="C3" s="34"/>
      <c r="D3" s="34"/>
      <c r="E3" s="34"/>
      <c r="F3" s="34"/>
    </row>
    <row r="4" customFormat="false" ht="12.8" hidden="false" customHeight="false" outlineLevel="0" collapsed="false">
      <c r="A4" s="34"/>
      <c r="B4" s="34"/>
      <c r="C4" s="34"/>
      <c r="D4" s="34"/>
      <c r="E4" s="34"/>
      <c r="F4" s="34"/>
    </row>
    <row r="5" customFormat="false" ht="12.8" hidden="false" customHeight="false" outlineLevel="0" collapsed="false">
      <c r="A5" s="34"/>
      <c r="B5" s="34"/>
      <c r="C5" s="34"/>
      <c r="D5" s="34"/>
      <c r="E5" s="34"/>
      <c r="F5" s="34"/>
    </row>
    <row r="6" customFormat="false" ht="12.8" hidden="false" customHeight="false" outlineLevel="0" collapsed="false">
      <c r="A6" s="34"/>
      <c r="B6" s="34"/>
      <c r="C6" s="34"/>
      <c r="D6" s="34"/>
      <c r="E6" s="34"/>
      <c r="F6" s="34"/>
    </row>
    <row r="7" customFormat="false" ht="12.8" hidden="false" customHeight="false" outlineLevel="0" collapsed="false">
      <c r="A7" s="34"/>
      <c r="B7" s="34"/>
      <c r="C7" s="34"/>
      <c r="D7" s="34"/>
      <c r="E7" s="34"/>
      <c r="F7" s="34"/>
    </row>
    <row r="8" customFormat="false" ht="12.8" hidden="false" customHeight="false" outlineLevel="0" collapsed="false">
      <c r="A8" s="33"/>
      <c r="B8" s="33"/>
      <c r="C8" s="33"/>
      <c r="D8" s="33"/>
      <c r="E8" s="33"/>
      <c r="F8" s="33"/>
    </row>
    <row r="9" customFormat="false" ht="12.8" hidden="false" customHeight="false" outlineLevel="0" collapsed="false">
      <c r="A9" s="35" t="s">
        <v>244</v>
      </c>
      <c r="B9" s="35"/>
      <c r="C9" s="35"/>
      <c r="D9" s="33"/>
      <c r="E9" s="33"/>
      <c r="F9" s="33"/>
    </row>
    <row r="10" customFormat="false" ht="12.8" hidden="false" customHeight="false" outlineLevel="0" collapsed="false">
      <c r="A10" s="35" t="s">
        <v>245</v>
      </c>
      <c r="B10" s="35"/>
      <c r="C10" s="35"/>
      <c r="D10" s="33"/>
      <c r="E10" s="33"/>
      <c r="F10" s="33"/>
    </row>
    <row r="11" customFormat="false" ht="12.8" hidden="false" customHeight="false" outlineLevel="0" collapsed="false">
      <c r="A11" s="33"/>
      <c r="B11" s="33"/>
      <c r="C11" s="33"/>
      <c r="D11" s="33"/>
      <c r="E11" s="33"/>
      <c r="F11" s="33"/>
    </row>
    <row r="12" customFormat="false" ht="12.8" hidden="false" customHeight="false" outlineLevel="0" collapsed="false">
      <c r="A12" s="36" t="s">
        <v>246</v>
      </c>
      <c r="B12" s="37" t="n">
        <v>18650</v>
      </c>
      <c r="C12" s="37"/>
      <c r="D12" s="38"/>
      <c r="E12" s="33"/>
      <c r="F12" s="33"/>
    </row>
    <row r="13" customFormat="false" ht="12.8" hidden="false" customHeight="false" outlineLevel="0" collapsed="false">
      <c r="A13" s="36" t="s">
        <v>135</v>
      </c>
      <c r="B13" s="37"/>
      <c r="C13" s="37"/>
      <c r="D13" s="38"/>
      <c r="E13" s="33"/>
      <c r="F13" s="33"/>
    </row>
    <row r="14" customFormat="false" ht="12.8" hidden="false" customHeight="false" outlineLevel="0" collapsed="false">
      <c r="A14" s="36" t="s">
        <v>247</v>
      </c>
      <c r="B14" s="37"/>
      <c r="C14" s="37"/>
      <c r="D14" s="38"/>
      <c r="E14" s="33"/>
      <c r="F14" s="33"/>
    </row>
    <row r="15" customFormat="false" ht="12.8" hidden="false" customHeight="false" outlineLevel="0" collapsed="false">
      <c r="A15" s="36" t="s">
        <v>75</v>
      </c>
      <c r="B15" s="37"/>
      <c r="C15" s="37"/>
      <c r="D15" s="38"/>
      <c r="E15" s="33"/>
      <c r="F15" s="33"/>
    </row>
    <row r="16" customFormat="false" ht="12.8" hidden="false" customHeight="false" outlineLevel="0" collapsed="false">
      <c r="A16" s="36" t="s">
        <v>248</v>
      </c>
      <c r="B16" s="37"/>
      <c r="C16" s="37"/>
      <c r="D16" s="38"/>
      <c r="E16" s="33"/>
      <c r="F16" s="33"/>
    </row>
    <row r="17" customFormat="false" ht="12.8" hidden="false" customHeight="false" outlineLevel="0" collapsed="false">
      <c r="A17" s="36" t="s">
        <v>249</v>
      </c>
      <c r="B17" s="37"/>
      <c r="C17" s="37"/>
      <c r="D17" s="38"/>
      <c r="E17" s="33"/>
      <c r="F17" s="33"/>
    </row>
    <row r="18" customFormat="false" ht="12.8" hidden="false" customHeight="false" outlineLevel="0" collapsed="false">
      <c r="A18" s="33"/>
      <c r="B18" s="33"/>
      <c r="C18" s="33"/>
      <c r="D18" s="33"/>
      <c r="E18" s="33"/>
      <c r="F18" s="33"/>
    </row>
    <row r="19" customFormat="false" ht="12.8" hidden="false" customHeight="false" outlineLevel="0" collapsed="false">
      <c r="A19" s="39" t="s">
        <v>250</v>
      </c>
      <c r="B19" s="40" t="s">
        <v>251</v>
      </c>
      <c r="C19" s="40" t="s">
        <v>252</v>
      </c>
      <c r="D19" s="40" t="s">
        <v>253</v>
      </c>
      <c r="E19" s="41" t="s">
        <v>254</v>
      </c>
      <c r="F19" s="33"/>
    </row>
    <row r="20" customFormat="false" ht="12.8" hidden="false" customHeight="false" outlineLevel="0" collapsed="false">
      <c r="A20" s="39"/>
      <c r="B20" s="40"/>
      <c r="C20" s="40"/>
      <c r="D20" s="40"/>
      <c r="E20" s="41"/>
      <c r="F20" s="33"/>
    </row>
    <row r="21" customFormat="false" ht="12.8" hidden="false" customHeight="false" outlineLevel="0" collapsed="false">
      <c r="A21" s="42" t="s">
        <v>170</v>
      </c>
      <c r="B21" s="33" t="s">
        <v>255</v>
      </c>
      <c r="C21" s="33" t="n">
        <v>2.1</v>
      </c>
      <c r="D21" s="33" t="n">
        <v>3</v>
      </c>
      <c r="E21" s="43" t="n">
        <v>4.2</v>
      </c>
      <c r="F21" s="33"/>
    </row>
    <row r="22" customFormat="false" ht="12.8" hidden="false" customHeight="false" outlineLevel="0" collapsed="false">
      <c r="A22" s="42" t="s">
        <v>170</v>
      </c>
      <c r="B22" s="44" t="s">
        <v>256</v>
      </c>
      <c r="C22" s="33" t="n">
        <v>3</v>
      </c>
      <c r="D22" s="33" t="n">
        <v>4.5</v>
      </c>
      <c r="E22" s="43" t="n">
        <v>6</v>
      </c>
      <c r="F22" s="33"/>
    </row>
    <row r="23" customFormat="false" ht="12.8" hidden="false" customHeight="false" outlineLevel="0" collapsed="false">
      <c r="A23" s="42" t="s">
        <v>170</v>
      </c>
      <c r="B23" s="33" t="s">
        <v>257</v>
      </c>
      <c r="C23" s="44" t="n">
        <v>4.7</v>
      </c>
      <c r="D23" s="44" t="n">
        <v>7</v>
      </c>
      <c r="E23" s="45" t="n">
        <v>9.4</v>
      </c>
      <c r="F23" s="44"/>
    </row>
    <row r="24" customFormat="false" ht="12.8" hidden="false" customHeight="false" outlineLevel="0" collapsed="false">
      <c r="A24" s="42"/>
      <c r="B24" s="33"/>
      <c r="C24" s="44"/>
      <c r="D24" s="44"/>
      <c r="E24" s="45"/>
      <c r="F24" s="44"/>
    </row>
    <row r="25" customFormat="false" ht="12.8" hidden="false" customHeight="false" outlineLevel="0" collapsed="false">
      <c r="A25" s="42" t="s">
        <v>170</v>
      </c>
      <c r="B25" s="33" t="s">
        <v>258</v>
      </c>
      <c r="C25" s="44" t="n">
        <v>6.4</v>
      </c>
      <c r="D25" s="44" t="n">
        <v>9.6</v>
      </c>
      <c r="E25" s="45" t="n">
        <v>12.8</v>
      </c>
      <c r="F25" s="44"/>
    </row>
    <row r="26" customFormat="false" ht="12.8" hidden="false" customHeight="false" outlineLevel="0" collapsed="false">
      <c r="A26" s="42" t="s">
        <v>170</v>
      </c>
      <c r="B26" s="33" t="s">
        <v>259</v>
      </c>
      <c r="C26" s="44" t="n">
        <v>10</v>
      </c>
      <c r="D26" s="44" t="n">
        <v>15</v>
      </c>
      <c r="E26" s="45" t="n">
        <v>20</v>
      </c>
      <c r="F26" s="44"/>
    </row>
    <row r="27" customFormat="false" ht="12.8" hidden="false" customHeight="false" outlineLevel="0" collapsed="false">
      <c r="A27" s="46" t="s">
        <v>171</v>
      </c>
      <c r="B27" s="33" t="s">
        <v>255</v>
      </c>
      <c r="C27" s="44" t="n">
        <v>1</v>
      </c>
      <c r="D27" s="44" t="n">
        <v>1.5</v>
      </c>
      <c r="E27" s="45" t="n">
        <v>2</v>
      </c>
      <c r="F27" s="44"/>
    </row>
    <row r="28" customFormat="false" ht="12.8" hidden="false" customHeight="false" outlineLevel="0" collapsed="false">
      <c r="A28" s="46" t="s">
        <v>171</v>
      </c>
      <c r="B28" s="33" t="s">
        <v>256</v>
      </c>
      <c r="C28" s="44" t="n">
        <v>1.5</v>
      </c>
      <c r="D28" s="44" t="n">
        <v>2.2</v>
      </c>
      <c r="E28" s="45" t="n">
        <v>3</v>
      </c>
      <c r="F28" s="44"/>
    </row>
    <row r="29" customFormat="false" ht="12.8" hidden="false" customHeight="false" outlineLevel="0" collapsed="false">
      <c r="A29" s="46" t="s">
        <v>171</v>
      </c>
      <c r="B29" s="33" t="s">
        <v>257</v>
      </c>
      <c r="C29" s="44" t="n">
        <v>2.3</v>
      </c>
      <c r="D29" s="44" t="n">
        <v>3.4</v>
      </c>
      <c r="E29" s="45" t="n">
        <v>4.6</v>
      </c>
      <c r="F29" s="44"/>
    </row>
    <row r="30" customFormat="false" ht="12.8" hidden="false" customHeight="false" outlineLevel="0" collapsed="false">
      <c r="A30" s="46" t="s">
        <v>171</v>
      </c>
      <c r="B30" s="33" t="s">
        <v>258</v>
      </c>
      <c r="C30" s="44" t="n">
        <v>3.2</v>
      </c>
      <c r="D30" s="44" t="n">
        <v>4.8</v>
      </c>
      <c r="E30" s="45" t="n">
        <v>6.4</v>
      </c>
      <c r="F30" s="44"/>
    </row>
    <row r="31" customFormat="false" ht="12.8" hidden="false" customHeight="false" outlineLevel="0" collapsed="false">
      <c r="A31" s="46" t="s">
        <v>171</v>
      </c>
      <c r="B31" s="33" t="s">
        <v>259</v>
      </c>
      <c r="C31" s="44" t="n">
        <v>4.9</v>
      </c>
      <c r="D31" s="44" t="n">
        <v>7.3</v>
      </c>
      <c r="E31" s="45" t="n">
        <v>9.8</v>
      </c>
      <c r="F31" s="44"/>
    </row>
    <row r="32" customFormat="false" ht="12.8" hidden="false" customHeight="false" outlineLevel="0" collapsed="false">
      <c r="A32" s="46" t="s">
        <v>172</v>
      </c>
      <c r="B32" s="33" t="s">
        <v>260</v>
      </c>
      <c r="C32" s="44" t="n">
        <v>11</v>
      </c>
      <c r="D32" s="44" t="n">
        <v>16</v>
      </c>
      <c r="E32" s="45" t="n">
        <v>22</v>
      </c>
      <c r="F32" s="44"/>
    </row>
    <row r="33" customFormat="false" ht="12.8" hidden="false" customHeight="false" outlineLevel="0" collapsed="false">
      <c r="A33" s="46" t="s">
        <v>172</v>
      </c>
      <c r="B33" s="33" t="s">
        <v>261</v>
      </c>
      <c r="C33" s="44" t="n">
        <v>14</v>
      </c>
      <c r="D33" s="44" t="n">
        <v>21</v>
      </c>
      <c r="E33" s="45" t="n">
        <v>28</v>
      </c>
      <c r="F33" s="44"/>
    </row>
    <row r="34" customFormat="false" ht="12.8" hidden="false" customHeight="false" outlineLevel="0" collapsed="false">
      <c r="A34" s="46" t="s">
        <v>172</v>
      </c>
      <c r="B34" s="33" t="s">
        <v>262</v>
      </c>
      <c r="C34" s="33" t="n">
        <v>15</v>
      </c>
      <c r="D34" s="33" t="n">
        <v>22</v>
      </c>
      <c r="E34" s="43" t="n">
        <v>30</v>
      </c>
      <c r="F34" s="33"/>
    </row>
    <row r="35" customFormat="false" ht="12.8" hidden="false" customHeight="false" outlineLevel="0" collapsed="false">
      <c r="A35" s="46" t="s">
        <v>172</v>
      </c>
      <c r="B35" s="33" t="s">
        <v>263</v>
      </c>
      <c r="C35" s="33" t="n">
        <v>16</v>
      </c>
      <c r="D35" s="33" t="n">
        <v>24</v>
      </c>
      <c r="E35" s="43" t="n">
        <v>32</v>
      </c>
      <c r="F35" s="33"/>
    </row>
    <row r="36" customFormat="false" ht="12.8" hidden="false" customHeight="false" outlineLevel="0" collapsed="false">
      <c r="A36" s="46" t="s">
        <v>172</v>
      </c>
      <c r="B36" s="47" t="s">
        <v>264</v>
      </c>
      <c r="C36" s="47" t="n">
        <v>19</v>
      </c>
      <c r="D36" s="47" t="n">
        <v>28</v>
      </c>
      <c r="E36" s="48" t="n">
        <v>38</v>
      </c>
      <c r="F36" s="33"/>
    </row>
    <row r="37" customFormat="false" ht="12.8" hidden="false" customHeight="false" outlineLevel="0" collapsed="false">
      <c r="A37" s="35" t="s">
        <v>265</v>
      </c>
      <c r="B37" s="35"/>
      <c r="C37" s="35"/>
      <c r="D37" s="35"/>
      <c r="E37" s="35"/>
      <c r="F37" s="33"/>
    </row>
  </sheetData>
  <mergeCells count="8">
    <mergeCell ref="A2:E2"/>
    <mergeCell ref="A3:E3"/>
    <mergeCell ref="A4:E4"/>
    <mergeCell ref="A5:E5"/>
    <mergeCell ref="A7:E7"/>
    <mergeCell ref="A9:C9"/>
    <mergeCell ref="A10:C10"/>
    <mergeCell ref="A37:E37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508</TotalTime>
  <Application>LibreOffice/7.2.4.1$Linux_X86_64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2021-10-12T14:59:39Z</dcterms:created>
  <dc:creator/>
  <dc:description/>
  <dc:language>fr-FR</dc:language>
  <cp:lastModifiedBy/>
  <dcterms:modified xsi:type="dcterms:W3CDTF">2022-01-11T11:13:12Z</dcterms:modified>
  <cp:revision>10</cp:revision>
  <dc:subject/>
  <dc:title/>
</cp:coreProperties>
</file>